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usvi-my.sharepoint.com/personal/trinita_webster_doh_vi_gov/Documents/Documents/Budget FY27/"/>
    </mc:Choice>
  </mc:AlternateContent>
  <xr:revisionPtr revIDLastSave="0" documentId="8_{1D1FB746-966B-469F-861E-A5BF88DC0F88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June 2026" sheetId="26" r:id="rId1"/>
  </sheets>
  <definedNames>
    <definedName name="_xlnm._FilterDatabase" localSheetId="0" hidden="1">'June 2026'!$A$1:$Y$25</definedName>
    <definedName name="_xlnm.Print_Area" localSheetId="0">'June 2026'!$A$1:$Y$156</definedName>
    <definedName name="_xlnm.Print_Titles" localSheetId="0">'June 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3" i="26" l="1"/>
  <c r="R25" i="26"/>
  <c r="R156" i="26"/>
  <c r="I156" i="26"/>
  <c r="I83" i="26"/>
  <c r="I59" i="26"/>
  <c r="I47" i="26"/>
  <c r="I43" i="26"/>
  <c r="I25" i="26"/>
  <c r="R76" i="26"/>
  <c r="U144" i="26"/>
  <c r="U95" i="26"/>
  <c r="U92" i="26"/>
  <c r="U87" i="26"/>
  <c r="U86" i="26"/>
  <c r="R63" i="26"/>
  <c r="R106" i="26"/>
  <c r="L150" i="26"/>
  <c r="T154" i="26"/>
  <c r="S154" i="26"/>
  <c r="P154" i="26"/>
  <c r="O154" i="26"/>
  <c r="N154" i="26"/>
  <c r="M154" i="26"/>
  <c r="K154" i="26"/>
  <c r="J154" i="26"/>
  <c r="I154" i="26"/>
  <c r="R153" i="26"/>
  <c r="R152" i="26"/>
  <c r="R151" i="26"/>
  <c r="R150" i="26"/>
  <c r="R149" i="26"/>
  <c r="L148" i="26"/>
  <c r="R147" i="26"/>
  <c r="T145" i="26"/>
  <c r="S145" i="26"/>
  <c r="P145" i="26"/>
  <c r="O145" i="26"/>
  <c r="N145" i="26"/>
  <c r="M145" i="26"/>
  <c r="L145" i="26"/>
  <c r="K145" i="26"/>
  <c r="J145" i="26"/>
  <c r="I145" i="26"/>
  <c r="R144" i="26"/>
  <c r="T142" i="26"/>
  <c r="S142" i="26"/>
  <c r="O142" i="26"/>
  <c r="N142" i="26"/>
  <c r="M142" i="26"/>
  <c r="L142" i="26"/>
  <c r="K142" i="26"/>
  <c r="J142" i="26"/>
  <c r="I142" i="26"/>
  <c r="R141" i="26"/>
  <c r="R140" i="26"/>
  <c r="R139" i="26"/>
  <c r="R138" i="26"/>
  <c r="R137" i="26"/>
  <c r="R136" i="26"/>
  <c r="R135" i="26"/>
  <c r="R134" i="26"/>
  <c r="R133" i="26"/>
  <c r="R132" i="26"/>
  <c r="R131" i="26"/>
  <c r="R130" i="26"/>
  <c r="R129" i="26"/>
  <c r="P129" i="26"/>
  <c r="P142" i="26" s="1"/>
  <c r="R128" i="26"/>
  <c r="R127" i="26"/>
  <c r="R126" i="26"/>
  <c r="R125" i="26"/>
  <c r="R124" i="26"/>
  <c r="R123" i="26"/>
  <c r="R122" i="26"/>
  <c r="R121" i="26"/>
  <c r="R120" i="26"/>
  <c r="R119" i="26"/>
  <c r="R118" i="26"/>
  <c r="R117" i="26"/>
  <c r="R116" i="26"/>
  <c r="R115" i="26"/>
  <c r="R114" i="26"/>
  <c r="R113" i="26"/>
  <c r="R112" i="26"/>
  <c r="R111" i="26"/>
  <c r="R110" i="26"/>
  <c r="T108" i="26"/>
  <c r="S108" i="26"/>
  <c r="P108" i="26"/>
  <c r="O108" i="26"/>
  <c r="N108" i="26"/>
  <c r="M108" i="26"/>
  <c r="L108" i="26"/>
  <c r="K108" i="26"/>
  <c r="J108" i="26"/>
  <c r="I108" i="26"/>
  <c r="R107" i="26"/>
  <c r="R105" i="26"/>
  <c r="R104" i="26"/>
  <c r="R103" i="26"/>
  <c r="T101" i="26"/>
  <c r="S101" i="26"/>
  <c r="P101" i="26"/>
  <c r="O101" i="26"/>
  <c r="N101" i="26"/>
  <c r="M101" i="26"/>
  <c r="L101" i="26"/>
  <c r="K101" i="26"/>
  <c r="J101" i="26"/>
  <c r="I101" i="26"/>
  <c r="R100" i="26"/>
  <c r="R99" i="26"/>
  <c r="T97" i="26"/>
  <c r="S97" i="26"/>
  <c r="P97" i="26"/>
  <c r="O97" i="26"/>
  <c r="N97" i="26"/>
  <c r="M97" i="26"/>
  <c r="L97" i="26"/>
  <c r="K97" i="26"/>
  <c r="J97" i="26"/>
  <c r="I97" i="26"/>
  <c r="R96" i="26"/>
  <c r="R95" i="26"/>
  <c r="R94" i="26"/>
  <c r="R93" i="26"/>
  <c r="R92" i="26"/>
  <c r="R91" i="26"/>
  <c r="R90" i="26"/>
  <c r="R89" i="26"/>
  <c r="R88" i="26"/>
  <c r="R87" i="26"/>
  <c r="R86" i="26"/>
  <c r="R85" i="26"/>
  <c r="T83" i="26"/>
  <c r="S83" i="26"/>
  <c r="P83" i="26"/>
  <c r="O83" i="26"/>
  <c r="N83" i="26"/>
  <c r="M83" i="26"/>
  <c r="L83" i="26"/>
  <c r="K83" i="26"/>
  <c r="J83" i="26"/>
  <c r="W82" i="26"/>
  <c r="V82" i="26"/>
  <c r="U82" i="26"/>
  <c r="R81" i="26"/>
  <c r="R80" i="26"/>
  <c r="R79" i="26"/>
  <c r="R78" i="26"/>
  <c r="R77" i="26"/>
  <c r="R75" i="26"/>
  <c r="R74" i="26"/>
  <c r="R73" i="26"/>
  <c r="T71" i="26"/>
  <c r="S71" i="26"/>
  <c r="P71" i="26"/>
  <c r="O71" i="26"/>
  <c r="N71" i="26"/>
  <c r="M71" i="26"/>
  <c r="L71" i="26"/>
  <c r="K71" i="26"/>
  <c r="J71" i="26"/>
  <c r="I71" i="26"/>
  <c r="R70" i="26"/>
  <c r="R69" i="26"/>
  <c r="T67" i="26"/>
  <c r="S67" i="26"/>
  <c r="O67" i="26"/>
  <c r="N67" i="26"/>
  <c r="M67" i="26"/>
  <c r="L67" i="26"/>
  <c r="K67" i="26"/>
  <c r="J67" i="26"/>
  <c r="I67" i="26"/>
  <c r="R66" i="26"/>
  <c r="R65" i="26"/>
  <c r="R64" i="26"/>
  <c r="R62" i="26"/>
  <c r="R61" i="26"/>
  <c r="T59" i="26"/>
  <c r="S59" i="26"/>
  <c r="P59" i="26"/>
  <c r="O59" i="26"/>
  <c r="N59" i="26"/>
  <c r="M59" i="26"/>
  <c r="L59" i="26"/>
  <c r="K59" i="26"/>
  <c r="J59" i="26"/>
  <c r="U58" i="26"/>
  <c r="R57" i="26"/>
  <c r="R56" i="26"/>
  <c r="T54" i="26"/>
  <c r="S54" i="26"/>
  <c r="P54" i="26"/>
  <c r="O54" i="26"/>
  <c r="N54" i="26"/>
  <c r="M54" i="26"/>
  <c r="L54" i="26"/>
  <c r="K54" i="26"/>
  <c r="J54" i="26"/>
  <c r="I54" i="26"/>
  <c r="T51" i="26"/>
  <c r="S51" i="26"/>
  <c r="P51" i="26"/>
  <c r="O51" i="26"/>
  <c r="N51" i="26"/>
  <c r="M51" i="26"/>
  <c r="L51" i="26"/>
  <c r="K51" i="26"/>
  <c r="J51" i="26"/>
  <c r="I51" i="26"/>
  <c r="R50" i="26"/>
  <c r="R49" i="26"/>
  <c r="T47" i="26"/>
  <c r="S47" i="26"/>
  <c r="P47" i="26"/>
  <c r="O47" i="26"/>
  <c r="N47" i="26"/>
  <c r="M47" i="26"/>
  <c r="L47" i="26"/>
  <c r="K47" i="26"/>
  <c r="J47" i="26"/>
  <c r="R46" i="26"/>
  <c r="R45" i="26"/>
  <c r="T43" i="26"/>
  <c r="S43" i="26"/>
  <c r="P43" i="26"/>
  <c r="O43" i="26"/>
  <c r="N43" i="26"/>
  <c r="M43" i="26"/>
  <c r="L43" i="26"/>
  <c r="K43" i="26"/>
  <c r="J43" i="26"/>
  <c r="R42" i="26"/>
  <c r="R41" i="26"/>
  <c r="R40" i="26"/>
  <c r="R39" i="26"/>
  <c r="R38" i="26"/>
  <c r="R37" i="26"/>
  <c r="R36" i="26"/>
  <c r="R35" i="26"/>
  <c r="R34" i="26"/>
  <c r="R33" i="26"/>
  <c r="R32" i="26"/>
  <c r="R31" i="26"/>
  <c r="R30" i="26"/>
  <c r="R29" i="26"/>
  <c r="R28" i="26"/>
  <c r="R27" i="26"/>
  <c r="T25" i="26"/>
  <c r="T156" i="26" s="1"/>
  <c r="S25" i="26"/>
  <c r="S156" i="26" s="1"/>
  <c r="P25" i="26"/>
  <c r="P156" i="26" s="1"/>
  <c r="O25" i="26"/>
  <c r="O156" i="26" s="1"/>
  <c r="N25" i="26"/>
  <c r="N156" i="26" s="1"/>
  <c r="M25" i="26"/>
  <c r="M156" i="26" s="1"/>
  <c r="L25" i="26"/>
  <c r="K25" i="26"/>
  <c r="K156" i="26" s="1"/>
  <c r="J25" i="26"/>
  <c r="J156" i="26" s="1"/>
  <c r="R24" i="26"/>
  <c r="R23" i="26"/>
  <c r="R22" i="26"/>
  <c r="R21" i="26"/>
  <c r="R20" i="26"/>
  <c r="R19" i="26"/>
  <c r="R18" i="26"/>
  <c r="R17" i="26"/>
  <c r="R16" i="26"/>
  <c r="R15" i="26"/>
  <c r="R14" i="26"/>
  <c r="R13" i="26"/>
  <c r="R12" i="26"/>
  <c r="R11" i="26"/>
  <c r="R10" i="26"/>
  <c r="R9" i="26"/>
  <c r="R8" i="26"/>
  <c r="R7" i="26"/>
  <c r="R6" i="26"/>
  <c r="R5" i="26"/>
  <c r="R3" i="26"/>
  <c r="R2" i="26"/>
  <c r="W106" i="26" l="1"/>
  <c r="V106" i="26"/>
  <c r="U106" i="26"/>
  <c r="W2" i="26"/>
  <c r="V2" i="26"/>
  <c r="U2" i="26"/>
  <c r="W3" i="26"/>
  <c r="V3" i="26"/>
  <c r="U3" i="26"/>
  <c r="W4" i="26"/>
  <c r="V4" i="26"/>
  <c r="U4" i="26"/>
  <c r="W5" i="26"/>
  <c r="V5" i="26"/>
  <c r="U5" i="26"/>
  <c r="W6" i="26"/>
  <c r="V6" i="26"/>
  <c r="U6" i="26"/>
  <c r="W7" i="26"/>
  <c r="V7" i="26"/>
  <c r="U7" i="26"/>
  <c r="W8" i="26"/>
  <c r="V8" i="26"/>
  <c r="W9" i="26"/>
  <c r="V9" i="26"/>
  <c r="U9" i="26"/>
  <c r="W10" i="26"/>
  <c r="V10" i="26"/>
  <c r="U10" i="26"/>
  <c r="W11" i="26"/>
  <c r="V11" i="26"/>
  <c r="U11" i="26"/>
  <c r="W12" i="26"/>
  <c r="V12" i="26"/>
  <c r="W13" i="26"/>
  <c r="V13" i="26"/>
  <c r="U13" i="26"/>
  <c r="W14" i="26"/>
  <c r="V14" i="26"/>
  <c r="W15" i="26"/>
  <c r="V15" i="26"/>
  <c r="U15" i="26"/>
  <c r="W16" i="26"/>
  <c r="V16" i="26"/>
  <c r="U16" i="26"/>
  <c r="W17" i="26"/>
  <c r="V17" i="26"/>
  <c r="U17" i="26"/>
  <c r="W18" i="26"/>
  <c r="V18" i="26"/>
  <c r="U18" i="26"/>
  <c r="W19" i="26"/>
  <c r="V19" i="26"/>
  <c r="U19" i="26"/>
  <c r="W20" i="26"/>
  <c r="V20" i="26"/>
  <c r="U20" i="26"/>
  <c r="W21" i="26"/>
  <c r="V21" i="26"/>
  <c r="U21" i="26"/>
  <c r="W22" i="26"/>
  <c r="V22" i="26"/>
  <c r="U22" i="26"/>
  <c r="W23" i="26"/>
  <c r="V23" i="26"/>
  <c r="U23" i="26"/>
  <c r="W24" i="26"/>
  <c r="V24" i="26"/>
  <c r="U24" i="26"/>
  <c r="W43" i="26"/>
  <c r="W27" i="26"/>
  <c r="V27" i="26"/>
  <c r="W28" i="26"/>
  <c r="V28" i="26"/>
  <c r="W29" i="26"/>
  <c r="V29" i="26"/>
  <c r="W30" i="26"/>
  <c r="V30" i="26"/>
  <c r="W31" i="26"/>
  <c r="V31" i="26"/>
  <c r="W32" i="26"/>
  <c r="V32" i="26"/>
  <c r="W33" i="26"/>
  <c r="V33" i="26"/>
  <c r="W34" i="26"/>
  <c r="V34" i="26"/>
  <c r="W35" i="26"/>
  <c r="V35" i="26"/>
  <c r="W36" i="26"/>
  <c r="V36" i="26"/>
  <c r="W37" i="26"/>
  <c r="V37" i="26"/>
  <c r="W38" i="26"/>
  <c r="V38" i="26"/>
  <c r="W39" i="26"/>
  <c r="V39" i="26"/>
  <c r="W40" i="26"/>
  <c r="V40" i="26"/>
  <c r="W41" i="26"/>
  <c r="V41" i="26"/>
  <c r="W42" i="26"/>
  <c r="V42" i="26"/>
  <c r="R47" i="26"/>
  <c r="W47" i="26" s="1"/>
  <c r="W45" i="26"/>
  <c r="V45" i="26"/>
  <c r="U45" i="26"/>
  <c r="V46" i="26"/>
  <c r="U46" i="26"/>
  <c r="R51" i="26"/>
  <c r="W51" i="26" s="1"/>
  <c r="W49" i="26"/>
  <c r="V49" i="26"/>
  <c r="U49" i="26"/>
  <c r="W50" i="26"/>
  <c r="V50" i="26"/>
  <c r="U50" i="26"/>
  <c r="R54" i="26"/>
  <c r="W54" i="26" s="1"/>
  <c r="W53" i="26"/>
  <c r="V54" i="26"/>
  <c r="R59" i="26"/>
  <c r="W59" i="26" s="1"/>
  <c r="W56" i="26"/>
  <c r="V56" i="26"/>
  <c r="U56" i="26"/>
  <c r="W57" i="26"/>
  <c r="V57" i="26"/>
  <c r="U57" i="26"/>
  <c r="R67" i="26"/>
  <c r="W67" i="26" s="1"/>
  <c r="W61" i="26"/>
  <c r="V61" i="26"/>
  <c r="U61" i="26"/>
  <c r="W62" i="26"/>
  <c r="V62" i="26"/>
  <c r="W63" i="26"/>
  <c r="V63" i="26"/>
  <c r="U63" i="26"/>
  <c r="W64" i="26"/>
  <c r="V64" i="26"/>
  <c r="U64" i="26"/>
  <c r="W65" i="26"/>
  <c r="V65" i="26"/>
  <c r="W66" i="26"/>
  <c r="V66" i="26"/>
  <c r="U66" i="26"/>
  <c r="R71" i="26"/>
  <c r="W71" i="26" s="1"/>
  <c r="W69" i="26"/>
  <c r="V69" i="26"/>
  <c r="W70" i="26"/>
  <c r="V70" i="26"/>
  <c r="R83" i="26"/>
  <c r="W83" i="26" s="1"/>
  <c r="W73" i="26"/>
  <c r="V73" i="26"/>
  <c r="W74" i="26"/>
  <c r="V74" i="26"/>
  <c r="U74" i="26"/>
  <c r="W75" i="26"/>
  <c r="V75" i="26"/>
  <c r="U75" i="26"/>
  <c r="W76" i="26"/>
  <c r="V76" i="26"/>
  <c r="U76" i="26"/>
  <c r="W77" i="26"/>
  <c r="V77" i="26"/>
  <c r="U77" i="26"/>
  <c r="W78" i="26"/>
  <c r="V78" i="26"/>
  <c r="U78" i="26"/>
  <c r="W79" i="26"/>
  <c r="V79" i="26"/>
  <c r="U79" i="26"/>
  <c r="W80" i="26"/>
  <c r="V80" i="26"/>
  <c r="U80" i="26"/>
  <c r="W81" i="26"/>
  <c r="V81" i="26"/>
  <c r="U81" i="26"/>
  <c r="R97" i="26"/>
  <c r="W97" i="26" s="1"/>
  <c r="W85" i="26"/>
  <c r="V85" i="26"/>
  <c r="W86" i="26"/>
  <c r="V86" i="26"/>
  <c r="W87" i="26"/>
  <c r="V87" i="26"/>
  <c r="W88" i="26"/>
  <c r="V88" i="26"/>
  <c r="W89" i="26"/>
  <c r="V89" i="26"/>
  <c r="W90" i="26"/>
  <c r="V90" i="26"/>
  <c r="W91" i="26"/>
  <c r="V91" i="26"/>
  <c r="W92" i="26"/>
  <c r="V92" i="26"/>
  <c r="W93" i="26"/>
  <c r="V93" i="26"/>
  <c r="W94" i="26"/>
  <c r="V94" i="26"/>
  <c r="W95" i="26"/>
  <c r="V95" i="26"/>
  <c r="W96" i="26"/>
  <c r="V96" i="26"/>
  <c r="R101" i="26"/>
  <c r="W101" i="26" s="1"/>
  <c r="W99" i="26"/>
  <c r="V99" i="26"/>
  <c r="U99" i="26"/>
  <c r="W100" i="26"/>
  <c r="V100" i="26"/>
  <c r="U100" i="26"/>
  <c r="R108" i="26"/>
  <c r="W108" i="26" s="1"/>
  <c r="W103" i="26"/>
  <c r="V103" i="26"/>
  <c r="U103" i="26"/>
  <c r="W104" i="26"/>
  <c r="V104" i="26"/>
  <c r="U104" i="26"/>
  <c r="W105" i="26"/>
  <c r="V105" i="26"/>
  <c r="U105" i="26"/>
  <c r="W107" i="26"/>
  <c r="V107" i="26"/>
  <c r="U107" i="26"/>
  <c r="R142" i="26"/>
  <c r="W142" i="26" s="1"/>
  <c r="W110" i="26"/>
  <c r="V110" i="26"/>
  <c r="U110" i="26"/>
  <c r="W111" i="26"/>
  <c r="V111" i="26"/>
  <c r="U111" i="26"/>
  <c r="W112" i="26"/>
  <c r="V112" i="26"/>
  <c r="U112" i="26"/>
  <c r="W113" i="26"/>
  <c r="V113" i="26"/>
  <c r="U113" i="26"/>
  <c r="W114" i="26"/>
  <c r="V114" i="26"/>
  <c r="U114" i="26"/>
  <c r="W115" i="26"/>
  <c r="V115" i="26"/>
  <c r="U115" i="26"/>
  <c r="W116" i="26"/>
  <c r="V116" i="26"/>
  <c r="U116" i="26"/>
  <c r="W117" i="26"/>
  <c r="V117" i="26"/>
  <c r="U117" i="26"/>
  <c r="W118" i="26"/>
  <c r="V118" i="26"/>
  <c r="U118" i="26"/>
  <c r="W119" i="26"/>
  <c r="V119" i="26"/>
  <c r="U119" i="26"/>
  <c r="W120" i="26"/>
  <c r="V120" i="26"/>
  <c r="U120" i="26"/>
  <c r="W121" i="26"/>
  <c r="V121" i="26"/>
  <c r="U121" i="26"/>
  <c r="W122" i="26"/>
  <c r="V122" i="26"/>
  <c r="U122" i="26"/>
  <c r="W123" i="26"/>
  <c r="V123" i="26"/>
  <c r="U123" i="26"/>
  <c r="W124" i="26"/>
  <c r="V124" i="26"/>
  <c r="U124" i="26"/>
  <c r="W125" i="26"/>
  <c r="V125" i="26"/>
  <c r="U125" i="26"/>
  <c r="W126" i="26"/>
  <c r="V126" i="26"/>
  <c r="U126" i="26"/>
  <c r="W127" i="26"/>
  <c r="V127" i="26"/>
  <c r="U127" i="26"/>
  <c r="W128" i="26"/>
  <c r="V128" i="26"/>
  <c r="U128" i="26"/>
  <c r="W129" i="26"/>
  <c r="V129" i="26"/>
  <c r="U129" i="26"/>
  <c r="W130" i="26"/>
  <c r="V130" i="26"/>
  <c r="U130" i="26"/>
  <c r="W131" i="26"/>
  <c r="V131" i="26"/>
  <c r="U131" i="26"/>
  <c r="W132" i="26"/>
  <c r="V132" i="26"/>
  <c r="U132" i="26"/>
  <c r="W133" i="26"/>
  <c r="V133" i="26"/>
  <c r="W134" i="26"/>
  <c r="V134" i="26"/>
  <c r="U134" i="26"/>
  <c r="W135" i="26"/>
  <c r="V135" i="26"/>
  <c r="U135" i="26"/>
  <c r="W136" i="26"/>
  <c r="V136" i="26"/>
  <c r="U136" i="26"/>
  <c r="W137" i="26"/>
  <c r="V137" i="26"/>
  <c r="U137" i="26"/>
  <c r="W138" i="26"/>
  <c r="V138" i="26"/>
  <c r="U138" i="26"/>
  <c r="W139" i="26"/>
  <c r="V139" i="26"/>
  <c r="W140" i="26"/>
  <c r="V140" i="26"/>
  <c r="W141" i="26"/>
  <c r="V141" i="26"/>
  <c r="R145" i="26"/>
  <c r="W145" i="26" s="1"/>
  <c r="W144" i="26"/>
  <c r="V144" i="26"/>
  <c r="V145" i="26" s="1"/>
  <c r="W147" i="26"/>
  <c r="V147" i="26"/>
  <c r="U147" i="26"/>
  <c r="L154" i="26"/>
  <c r="L156" i="26" s="1"/>
  <c r="R148" i="26"/>
  <c r="W149" i="26"/>
  <c r="V149" i="26"/>
  <c r="W150" i="26"/>
  <c r="V150" i="26"/>
  <c r="W151" i="26"/>
  <c r="V151" i="26"/>
  <c r="W152" i="26"/>
  <c r="V152" i="26"/>
  <c r="U152" i="26"/>
  <c r="W153" i="26"/>
  <c r="V153" i="26"/>
  <c r="U153" i="26"/>
  <c r="W148" i="26" l="1"/>
  <c r="V148" i="26"/>
  <c r="R154" i="26"/>
  <c r="W154" i="26" s="1"/>
  <c r="U154" i="26"/>
  <c r="V154" i="26"/>
  <c r="U142" i="26"/>
  <c r="V142" i="26"/>
  <c r="U108" i="26"/>
  <c r="V108" i="26"/>
  <c r="U101" i="26"/>
  <c r="V101" i="26"/>
  <c r="V97" i="26"/>
  <c r="V83" i="26"/>
  <c r="V71" i="26"/>
  <c r="U67" i="26"/>
  <c r="V67" i="26"/>
  <c r="V59" i="26"/>
  <c r="U51" i="26"/>
  <c r="V51" i="26"/>
  <c r="U47" i="26"/>
  <c r="V47" i="26"/>
  <c r="V43" i="26"/>
  <c r="U25" i="26"/>
  <c r="V25" i="26"/>
  <c r="V156" i="26" s="1"/>
  <c r="W25" i="26"/>
  <c r="W156" i="26"/>
  <c r="U156" i="26" l="1"/>
</calcChain>
</file>

<file path=xl/sharedStrings.xml><?xml version="1.0" encoding="utf-8"?>
<sst xmlns="http://schemas.openxmlformats.org/spreadsheetml/2006/main" count="1156" uniqueCount="398">
  <si>
    <t>GRANT TITLE</t>
  </si>
  <si>
    <t>DIVISION</t>
  </si>
  <si>
    <t>Grantor</t>
  </si>
  <si>
    <t>Pan</t>
  </si>
  <si>
    <t>Document#</t>
  </si>
  <si>
    <t>AWARD PERIOD</t>
  </si>
  <si>
    <t>Grant Extended TO</t>
  </si>
  <si>
    <t>AMOUNT AWARDED</t>
  </si>
  <si>
    <t>SALARIES</t>
  </si>
  <si>
    <t>FRINGE</t>
  </si>
  <si>
    <t xml:space="preserve">SUPPLIES &amp; Utilities </t>
  </si>
  <si>
    <t>OTHER SERVICES</t>
  </si>
  <si>
    <t>CAPITAL OUTLAY</t>
  </si>
  <si>
    <t>INDIRECT COST</t>
  </si>
  <si>
    <t>ENCUMBRANCE</t>
  </si>
  <si>
    <t>IDC RATE</t>
  </si>
  <si>
    <t>ACTUALS EXPENDITURES</t>
  </si>
  <si>
    <t>POSTED REVENUES</t>
  </si>
  <si>
    <t xml:space="preserve">AVAILABLE BALANCE </t>
  </si>
  <si>
    <t xml:space="preserve">PERCENT OF EXPENDITURE </t>
  </si>
  <si>
    <t xml:space="preserve">PROGRAM DIRECTORS </t>
  </si>
  <si>
    <t xml:space="preserve">COMMENTS </t>
  </si>
  <si>
    <t xml:space="preserve">Preventive Health &amp; Health Services </t>
  </si>
  <si>
    <t>Chronic Disease</t>
  </si>
  <si>
    <t>CDC</t>
  </si>
  <si>
    <t>V956B</t>
  </si>
  <si>
    <t>Lyna Fredericks</t>
  </si>
  <si>
    <t>25NB01PW000065</t>
  </si>
  <si>
    <t>F700W</t>
  </si>
  <si>
    <t>10/01/2024-09/30/2026</t>
  </si>
  <si>
    <t>Behavorial Risk Factor Surveillance Systems BRFSS</t>
  </si>
  <si>
    <t>2564P</t>
  </si>
  <si>
    <t>24NU58DP007768</t>
  </si>
  <si>
    <t>F701T</t>
  </si>
  <si>
    <t>08/01/2024-07/31/2025</t>
  </si>
  <si>
    <t>Low spending             (&lt;75%)</t>
  </si>
  <si>
    <t>F709V</t>
  </si>
  <si>
    <t>08/01/2025-07/31/2026</t>
  </si>
  <si>
    <t>Virgin Islands Central Prevention &amp; Control Programs 70NBC</t>
  </si>
  <si>
    <t>Chronic  Disease</t>
  </si>
  <si>
    <t>22NU58DP007098</t>
  </si>
  <si>
    <t>F705L</t>
  </si>
  <si>
    <t>06/30/2022-06/29/2023</t>
  </si>
  <si>
    <t>Virgin Islands Central Prevention &amp; Control Programs 70NCC</t>
  </si>
  <si>
    <t>Virgin Islands Central Prevention &amp; Control Programs 70NPC</t>
  </si>
  <si>
    <t>F707O</t>
  </si>
  <si>
    <t>06/30/2023-06/29/2024</t>
  </si>
  <si>
    <t>F704R</t>
  </si>
  <si>
    <t>06/30/2024-06/29/2025</t>
  </si>
  <si>
    <t>F707U</t>
  </si>
  <si>
    <t>06/30/2025-06/29/2026</t>
  </si>
  <si>
    <t>Low spending             (&lt;25%)</t>
  </si>
  <si>
    <t>VI Dept of Health Diabetes &amp; Tobacco/70TOB</t>
  </si>
  <si>
    <t>25NU58DP007952</t>
  </si>
  <si>
    <t>F706U</t>
  </si>
  <si>
    <t>Low spending             (&lt;50%)</t>
  </si>
  <si>
    <t>VI Dept of Health Diabetes &amp; Tobacco/70DPC</t>
  </si>
  <si>
    <t>VI Dept of Health Diabetes &amp; Tobacco/70PRE</t>
  </si>
  <si>
    <t>VI Dept of Health Diabetes &amp; Tobacco/70DSP</t>
  </si>
  <si>
    <t>VI Dept of Health Diabetes &amp; Tobacco/70PAO</t>
  </si>
  <si>
    <t>Rape Prevention and Education: Using the Best</t>
  </si>
  <si>
    <t>24NUF2CE002611</t>
  </si>
  <si>
    <t>F706Q</t>
  </si>
  <si>
    <t>02/01/2024-01/31/2025</t>
  </si>
  <si>
    <t>F708T</t>
  </si>
  <si>
    <t>02/01/2025-01/31/2026</t>
  </si>
  <si>
    <t>Subtotal</t>
  </si>
  <si>
    <t xml:space="preserve">    </t>
  </si>
  <si>
    <t>VI Integrated HIV Surveillance &amp; Preventive Programs</t>
  </si>
  <si>
    <t>Communicable Disease</t>
  </si>
  <si>
    <t>24NU62PS924853</t>
  </si>
  <si>
    <t>F705U</t>
  </si>
  <si>
    <t>06/01/2025-05/31/2026</t>
  </si>
  <si>
    <t>Jason Henry</t>
  </si>
  <si>
    <t>On Target</t>
  </si>
  <si>
    <t>F703S</t>
  </si>
  <si>
    <t>08/01/2024-05/31/2025</t>
  </si>
  <si>
    <t>VI Strengthening STD Prevention and Control for Health Departments</t>
  </si>
  <si>
    <t>19NH25PS005166</t>
  </si>
  <si>
    <t>F707N</t>
  </si>
  <si>
    <t>01/01/2023-01/31/2025</t>
  </si>
  <si>
    <t>F705K</t>
  </si>
  <si>
    <t>01/01/2022-12/31/2022</t>
  </si>
  <si>
    <t>On target</t>
  </si>
  <si>
    <t>F701H</t>
  </si>
  <si>
    <t>01/01/2021-12/31/2021</t>
  </si>
  <si>
    <t>F701E</t>
  </si>
  <si>
    <t>01/01/2020 -12/31/2020</t>
  </si>
  <si>
    <t>F709A</t>
  </si>
  <si>
    <t>01/01/2019-12/31/2019</t>
  </si>
  <si>
    <t>Tuberculosis Elimination &amp; Laboratory Cooperative Agreement - 2020    70TPC</t>
  </si>
  <si>
    <t>25NU52PS910269</t>
  </si>
  <si>
    <t>F707T</t>
  </si>
  <si>
    <t>01/01/2025 - 12/31/2025</t>
  </si>
  <si>
    <t>Neikia Brathwaite</t>
  </si>
  <si>
    <t>Tuberculosis Elimination &amp; Laboratory Cooperative Agreement - 2020    70THR</t>
  </si>
  <si>
    <r>
      <rPr>
        <b/>
        <sz val="14"/>
        <color rgb="FF000000"/>
        <rFont val="Arial"/>
        <family val="2"/>
      </rPr>
      <t>Ryan White Care Act Title II -ADAP -</t>
    </r>
    <r>
      <rPr>
        <b/>
        <sz val="14"/>
        <color rgb="FFFF0000"/>
        <rFont val="Arial"/>
        <family val="2"/>
      </rPr>
      <t>RESTRICTED</t>
    </r>
  </si>
  <si>
    <t>HRSA</t>
  </si>
  <si>
    <t>25X07HA00037</t>
  </si>
  <si>
    <t>F700U</t>
  </si>
  <si>
    <t>04/01/2025-03/31/2026</t>
  </si>
  <si>
    <r>
      <rPr>
        <b/>
        <sz val="14"/>
        <color rgb="FF000000"/>
        <rFont val="Arial"/>
        <family val="2"/>
      </rPr>
      <t xml:space="preserve">Ryan White Care Act Title II - FRML - </t>
    </r>
    <r>
      <rPr>
        <b/>
        <sz val="14"/>
        <color rgb="FFFF0000"/>
        <rFont val="Arial"/>
        <family val="2"/>
      </rPr>
      <t>RESTRICTED</t>
    </r>
  </si>
  <si>
    <r>
      <rPr>
        <b/>
        <sz val="14"/>
        <color rgb="FF000000"/>
        <rFont val="Arial"/>
        <family val="2"/>
      </rPr>
      <t xml:space="preserve">Ryan White Care Act Title II - MAI  - </t>
    </r>
    <r>
      <rPr>
        <b/>
        <sz val="14"/>
        <color rgb="FFFF0000"/>
        <rFont val="Arial"/>
        <family val="2"/>
      </rPr>
      <t>RESTRICTED</t>
    </r>
  </si>
  <si>
    <t>No Activity</t>
  </si>
  <si>
    <t>EMSC Partnership Grants</t>
  </si>
  <si>
    <t>EMS</t>
  </si>
  <si>
    <t>23H33MC06725</t>
  </si>
  <si>
    <t>F709T</t>
  </si>
  <si>
    <t>Jacqueline Greenidge</t>
  </si>
  <si>
    <t>Epidemiology &amp; Laboratory Capacity for Infectious Diseases</t>
  </si>
  <si>
    <t>Epidemiology</t>
  </si>
  <si>
    <t>24NU51CK000380</t>
  </si>
  <si>
    <t>F708R</t>
  </si>
  <si>
    <t>Esther Ellis</t>
  </si>
  <si>
    <t>F702V</t>
  </si>
  <si>
    <t>VI DOH Family Planning Program</t>
  </si>
  <si>
    <t>Family Planning</t>
  </si>
  <si>
    <t>DHHS</t>
  </si>
  <si>
    <t>FPHPA6534A</t>
  </si>
  <si>
    <t>Janis Valmond</t>
  </si>
  <si>
    <t>Community Health Worker Training Program RESTRICTED</t>
  </si>
  <si>
    <t>Commissioner Office</t>
  </si>
  <si>
    <t>22T29HP46750C6</t>
  </si>
  <si>
    <t>F708M</t>
  </si>
  <si>
    <t>09/15/2022-09/14/2025</t>
  </si>
  <si>
    <t>Grants to States for Loan Repayment</t>
  </si>
  <si>
    <t>22H56HP46832C6</t>
  </si>
  <si>
    <t>F709M</t>
  </si>
  <si>
    <t>09/01/2022-08/31/2023</t>
  </si>
  <si>
    <t>Renise James</t>
  </si>
  <si>
    <t>Virgin Islands School-based Surveillance Program</t>
  </si>
  <si>
    <t>24NU87DP000048</t>
  </si>
  <si>
    <t>F703V</t>
  </si>
  <si>
    <t>Strengthening Vaccine Preventable Disease Prevention 70VFC</t>
  </si>
  <si>
    <t>Immunization</t>
  </si>
  <si>
    <t>25NH23IP922711VFC</t>
  </si>
  <si>
    <t>F704U</t>
  </si>
  <si>
    <t>07/01/2025-06/30/2026</t>
  </si>
  <si>
    <t>Monife Stout</t>
  </si>
  <si>
    <t>Strengthening Vaccine Preventable Disease Prevention 70VFO</t>
  </si>
  <si>
    <t>Strengthening Vaccine Preventable Disease Prevention 70VFX</t>
  </si>
  <si>
    <t>Strengthening Vaccine Preventable Disease Prevention 70PHF</t>
  </si>
  <si>
    <t>25NH23IP922711CORE</t>
  </si>
  <si>
    <t>Strengthening Vaccine Preventable Disease Prevention 70PHL</t>
  </si>
  <si>
    <t>Strengthening Vaccine Preventable Disease Prevention 70PLU</t>
  </si>
  <si>
    <t>25NH23IP922711PANFLU</t>
  </si>
  <si>
    <t>Infants &amp; Toddlers Program</t>
  </si>
  <si>
    <t>Infants &amp; Toddlers</t>
  </si>
  <si>
    <t>USDE</t>
  </si>
  <si>
    <t>GAPS</t>
  </si>
  <si>
    <t>F701V</t>
  </si>
  <si>
    <t>07/01/2025-09/30/2026</t>
  </si>
  <si>
    <t>Patricia Sprauve</t>
  </si>
  <si>
    <t>F701S</t>
  </si>
  <si>
    <t>07/01/2024-09/30/2025</t>
  </si>
  <si>
    <t>Maternal &amp; Children Health Services Block Grant</t>
  </si>
  <si>
    <t>MCH</t>
  </si>
  <si>
    <t>25B04MC5481</t>
  </si>
  <si>
    <t>F703T</t>
  </si>
  <si>
    <t>MCHB State Systems Development Inititative (S S D I )  RESTRICTED</t>
  </si>
  <si>
    <t>23H18MC23554</t>
  </si>
  <si>
    <t>State Newborn Screening System Priorities Program  RESTRICTED</t>
  </si>
  <si>
    <t>23H4NMC49338</t>
  </si>
  <si>
    <t>F700V</t>
  </si>
  <si>
    <t>No activity</t>
  </si>
  <si>
    <t>07/01/2024-06/30/2025</t>
  </si>
  <si>
    <t>Universal Newborn Hearing Screen &amp; Intervention</t>
  </si>
  <si>
    <t>24H61MC23642</t>
  </si>
  <si>
    <t>F703U</t>
  </si>
  <si>
    <t>Need Reconciliation</t>
  </si>
  <si>
    <t>Pediatric Mental Health Care Access Expansion</t>
  </si>
  <si>
    <t>24U4AMC53384</t>
  </si>
  <si>
    <t>F708S</t>
  </si>
  <si>
    <t>07/31/2024-09/29/2026</t>
  </si>
  <si>
    <t>Low Spending</t>
  </si>
  <si>
    <t>Maternal Infant and Early Childhood Homevisiting Grant program    RESTRICTED</t>
  </si>
  <si>
    <t>24X10MC53651</t>
  </si>
  <si>
    <t>F706S</t>
  </si>
  <si>
    <t>09/30/2024-09/29/2026</t>
  </si>
  <si>
    <t>Eboni Brathwaite</t>
  </si>
  <si>
    <t>25X10MC55051</t>
  </si>
  <si>
    <t>F704V</t>
  </si>
  <si>
    <t>09/30/2025-09/29/2027</t>
  </si>
  <si>
    <t>Mental Health</t>
  </si>
  <si>
    <t>SAMHSA</t>
  </si>
  <si>
    <t>2564B</t>
  </si>
  <si>
    <t>Renan Steele</t>
  </si>
  <si>
    <t>Substance Abuse Prevention/Treatment Block Grant</t>
  </si>
  <si>
    <t>PATH</t>
  </si>
  <si>
    <t>N/A</t>
  </si>
  <si>
    <t>Substance Abuse &amp; Mental Health Services Projesct of Regional &amp; National Significance(VI 988 Cooperative Agreement)</t>
  </si>
  <si>
    <t>23FG01180A</t>
  </si>
  <si>
    <t>09/30/2024-09/29/2025</t>
  </si>
  <si>
    <t>Block Grants for Community Mental Health Services</t>
  </si>
  <si>
    <t>24SM16054A</t>
  </si>
  <si>
    <t>F709R</t>
  </si>
  <si>
    <t>09/01/2024-08/31/2026</t>
  </si>
  <si>
    <t>VI State Opioid Response Grants RESTRICTED</t>
  </si>
  <si>
    <t>24TI87778A</t>
  </si>
  <si>
    <t>Gesil Ramos</t>
  </si>
  <si>
    <t>Block Grants for Community Mental Health Services (708HA)</t>
  </si>
  <si>
    <t>25B1VICMHS</t>
  </si>
  <si>
    <t>F705T</t>
  </si>
  <si>
    <t>10/01/24-09/30/2026</t>
  </si>
  <si>
    <t>Block Grants for Community Mental Health Services (708HB)</t>
  </si>
  <si>
    <t>Block Grants for Community Mental Health Services (708TA)</t>
  </si>
  <si>
    <t>no activity</t>
  </si>
  <si>
    <t>25SCVICMHS</t>
  </si>
  <si>
    <t>F706V</t>
  </si>
  <si>
    <t>9/30/205-9/29/2027</t>
  </si>
  <si>
    <t>25B1VISAPT</t>
  </si>
  <si>
    <t>F707V</t>
  </si>
  <si>
    <t>10/1/2024-9/30/2026</t>
  </si>
  <si>
    <t>F708V</t>
  </si>
  <si>
    <t>9/30/2025-9/29/2026</t>
  </si>
  <si>
    <t>F702W</t>
  </si>
  <si>
    <t>25SM16054A</t>
  </si>
  <si>
    <t>F701W</t>
  </si>
  <si>
    <t>9/1/2025-8/31/2027</t>
  </si>
  <si>
    <t>State Primary Care Office RESTRICTED</t>
  </si>
  <si>
    <t>Primary Care</t>
  </si>
  <si>
    <t>24U68HP13030</t>
  </si>
  <si>
    <t>F702U</t>
  </si>
  <si>
    <t>Public Health Preparedness</t>
  </si>
  <si>
    <t>U3REP0777C</t>
  </si>
  <si>
    <t>F708U</t>
  </si>
  <si>
    <t>Aesha Rivers</t>
  </si>
  <si>
    <t xml:space="preserve">Public Health Emergency Preparedness </t>
  </si>
  <si>
    <t>24NU90TU000005BP1</t>
  </si>
  <si>
    <t>F705R</t>
  </si>
  <si>
    <t>24NU90TU000005BP2</t>
  </si>
  <si>
    <t>F709U</t>
  </si>
  <si>
    <t>ELC Covid-19 -Coronavirus Preparedness &amp; Response Supplemental</t>
  </si>
  <si>
    <t>19NU50CK000507CV</t>
  </si>
  <si>
    <t>V7001</t>
  </si>
  <si>
    <t>08/01/2019-07/30/2020</t>
  </si>
  <si>
    <t>ELC Covid-19 -Paycheck Protection Prog &amp; Hlth Care Enhancement Act Resp</t>
  </si>
  <si>
    <t>19NU50CK000507C4</t>
  </si>
  <si>
    <t>V7002</t>
  </si>
  <si>
    <t>ELC Covid-19 -Cross Cutting Emerging Issues</t>
  </si>
  <si>
    <t>19NU50CK000507C3</t>
  </si>
  <si>
    <t>V7003</t>
  </si>
  <si>
    <t>ELC Covid-19 -ELC Enhancing Detection Expansion</t>
  </si>
  <si>
    <t>19NU50CK000507EDEXC5</t>
  </si>
  <si>
    <t>V7009</t>
  </si>
  <si>
    <t>08/01/2020-07/31/2021</t>
  </si>
  <si>
    <t>ELC Covid-19 -Project E: AMD Sequencing &amp; Analytics</t>
  </si>
  <si>
    <t>19NU50CK000507AMD2C6</t>
  </si>
  <si>
    <t>V7014</t>
  </si>
  <si>
    <t>ELC Covid-19 -Strengthening PHL Preparedness</t>
  </si>
  <si>
    <t>19NU50CK000507PHL2C6</t>
  </si>
  <si>
    <t>V7015</t>
  </si>
  <si>
    <t>ELC Covid-19 -Data Modernization</t>
  </si>
  <si>
    <t>19NU50CK000507DMODC3</t>
  </si>
  <si>
    <t>V7021</t>
  </si>
  <si>
    <t>08/01/2021-07/31/2022</t>
  </si>
  <si>
    <t>ELC Covid-19 -Strengthening HAI &amp; AR Program Capacity (SHARP) /70SHR</t>
  </si>
  <si>
    <t>19NU50CK000507SHRPC6</t>
  </si>
  <si>
    <t>V7029</t>
  </si>
  <si>
    <t>Total funds spent</t>
  </si>
  <si>
    <t>ELC Covid-19 -Laboratory Data Exchange</t>
  </si>
  <si>
    <t>19NU50CK000507LDXC6</t>
  </si>
  <si>
    <t>V7036</t>
  </si>
  <si>
    <t>08/01/2022-07/31/2023</t>
  </si>
  <si>
    <t xml:space="preserve">ELC Covid-19 - SHARP 2 /70SHR </t>
  </si>
  <si>
    <t>19NU50CK000507SHP2C6</t>
  </si>
  <si>
    <t>V7040</t>
  </si>
  <si>
    <t>ELC Covid-19 -AMD 2 /70AMD -</t>
  </si>
  <si>
    <t>19NU50CK000507ASA2C6</t>
  </si>
  <si>
    <t xml:space="preserve">ELC Covid-19 -NWSS 2 /70NWS </t>
  </si>
  <si>
    <t>19NU50CK000507NWS2C6</t>
  </si>
  <si>
    <t>ELC Covid-19 -Data Modernization 2 /70DMO -</t>
  </si>
  <si>
    <t>19NU50CK000507DMD2C6</t>
  </si>
  <si>
    <t>19NU50CK000507SHP2C5</t>
  </si>
  <si>
    <t>V7042</t>
  </si>
  <si>
    <t>08/01/2023-07/31/2027</t>
  </si>
  <si>
    <t>ELC Covid-19 - Enh Sur for VPD Resp Dis /70H5N</t>
  </si>
  <si>
    <t>24NU51CK000380H5N1C3</t>
  </si>
  <si>
    <t>V7043</t>
  </si>
  <si>
    <t>ELC Covid-19 - Enh Sur for VPD Resp Dis /70JVC</t>
  </si>
  <si>
    <t>24NU51CK000380JCVDC5</t>
  </si>
  <si>
    <t xml:space="preserve">ELC Covid-19 -National Water Sur Sys /70NWS </t>
  </si>
  <si>
    <t>24NU51CK000380NWSSC4</t>
  </si>
  <si>
    <t>24NU51CK000380NWSSC5</t>
  </si>
  <si>
    <t xml:space="preserve">ELC Covid-19 -Health Information Systems (HIS) Capacity /70HIS </t>
  </si>
  <si>
    <t>24NU51CK000380ETORC3</t>
  </si>
  <si>
    <t>PHE Response: Cooperative Agreement for Emergency Reponse: Public Health Crisis Response</t>
  </si>
  <si>
    <t>25NU90TP922270C4</t>
  </si>
  <si>
    <t>V7044</t>
  </si>
  <si>
    <t>01/17/2025-01/16/2026</t>
  </si>
  <si>
    <t>ARPA -Pediatric Mental Health Care Access New Area Expansion   RESTRICTED</t>
  </si>
  <si>
    <t>21U4AMC44253C6</t>
  </si>
  <si>
    <t>V7037</t>
  </si>
  <si>
    <t>09/30/2022-09/29/2023</t>
  </si>
  <si>
    <t>DeAnn Cenac</t>
  </si>
  <si>
    <t>USVI Strengthening Public Health Infrastructure, Workforce and Data System - A2 Foundational Capabilites</t>
  </si>
  <si>
    <t>23NE11OE000087A2</t>
  </si>
  <si>
    <t>F705N</t>
  </si>
  <si>
    <t>12/01/2022-11/30/2023</t>
  </si>
  <si>
    <t>USVI Strengthening Public Health Infrastructure, Workforce and Data System - A1 - Workforce</t>
  </si>
  <si>
    <t>23NE11OE000087A1C6</t>
  </si>
  <si>
    <t>USVI Strengthening Public Health Infrastructure, Workforce and Data System - A3 Data Modernization</t>
  </si>
  <si>
    <t>23NE11OE000087A3</t>
  </si>
  <si>
    <t>USVI Strengthening Public Health Infrastructure, Workforce and Data System</t>
  </si>
  <si>
    <t>23NE11OE000087LDXC6</t>
  </si>
  <si>
    <t>23NE11OE000087DMIC6</t>
  </si>
  <si>
    <t>19NH25PS005166C6</t>
  </si>
  <si>
    <t>V7039</t>
  </si>
  <si>
    <t>01/01/2023-12/31/2023</t>
  </si>
  <si>
    <t>V7031</t>
  </si>
  <si>
    <t>V7027</t>
  </si>
  <si>
    <t>Suicide Mortality Review Cooperative Agreement</t>
  </si>
  <si>
    <t>Vital Statistics</t>
  </si>
  <si>
    <t>U.S. Dept. of VA</t>
  </si>
  <si>
    <t>F702T</t>
  </si>
  <si>
    <t>Lorraine Matthew</t>
  </si>
  <si>
    <t>WIC Technology for a Better WIC Experience Grant</t>
  </si>
  <si>
    <t>WIC</t>
  </si>
  <si>
    <t>USDA</t>
  </si>
  <si>
    <t>F700N</t>
  </si>
  <si>
    <t>09/26/2022-09/30/2024</t>
  </si>
  <si>
    <t xml:space="preserve">Lorna Concepcion </t>
  </si>
  <si>
    <t>WIC Program Nutrition Services NSA OPT:70130</t>
  </si>
  <si>
    <t>WIC Program Nutrition Services Food OPT:70131</t>
  </si>
  <si>
    <t>F705S</t>
  </si>
  <si>
    <t>10/01/2024-09/30/2025</t>
  </si>
  <si>
    <t>F705V</t>
  </si>
  <si>
    <t>10/01/2025-09/30/2026</t>
  </si>
  <si>
    <t>WIC Modernization</t>
  </si>
  <si>
    <t>F702R</t>
  </si>
  <si>
    <t>05/23/2023-09/30/2027</t>
  </si>
  <si>
    <t xml:space="preserve">WIC Program Breastfeeding Peer Counseling </t>
  </si>
  <si>
    <t>F707S</t>
  </si>
  <si>
    <t>10/01/2023-09/30/2026</t>
  </si>
  <si>
    <t>GRAND TOTAL</t>
  </si>
  <si>
    <t xml:space="preserve">Block Grants for Community Mental Health Services </t>
  </si>
  <si>
    <t>NEW FUNDING</t>
  </si>
  <si>
    <t>Project</t>
  </si>
  <si>
    <t>06/28/2025-06/27/2026</t>
  </si>
  <si>
    <t>F708W</t>
  </si>
  <si>
    <t>02/01/2026-01/31/2027</t>
  </si>
  <si>
    <t>F704W</t>
  </si>
  <si>
    <t>01/01/2026 - 12/31/2026</t>
  </si>
  <si>
    <t>Budget not online</t>
  </si>
  <si>
    <t>La'Kiah Meade</t>
  </si>
  <si>
    <t>26B04MC55471</t>
  </si>
  <si>
    <t>F705W</t>
  </si>
  <si>
    <t>10/01/2025-09/30/2027</t>
  </si>
  <si>
    <t>Amber Alexander</t>
  </si>
  <si>
    <t>F703W</t>
  </si>
  <si>
    <t>12/01/2025-11/30/2026</t>
  </si>
  <si>
    <t>Reanna Schjang</t>
  </si>
  <si>
    <t>Low spending         (&lt; 50%)</t>
  </si>
  <si>
    <t>Funds not online</t>
  </si>
  <si>
    <t>26B1VICMHS</t>
  </si>
  <si>
    <t>F706W</t>
  </si>
  <si>
    <t>New awaiting FCRF</t>
  </si>
  <si>
    <t>Awaiting FCRF</t>
  </si>
  <si>
    <t>26B1VISAPT</t>
  </si>
  <si>
    <t>F707W</t>
  </si>
  <si>
    <t>10/1/2025-9/30/2027</t>
  </si>
  <si>
    <t>23NE11OE000087C5</t>
  </si>
  <si>
    <t>12/1/2023-11/30/2024</t>
  </si>
  <si>
    <t xml:space="preserve">payroll - adjustment needed </t>
  </si>
  <si>
    <t>Awaiting Bank number correction in PMS (Awaiting Draws)</t>
  </si>
  <si>
    <t>NEED RECONCILING</t>
  </si>
  <si>
    <t>Pending Drawdowns</t>
  </si>
  <si>
    <t>F702X</t>
  </si>
  <si>
    <t>04/01/2026-03/31/2027</t>
  </si>
  <si>
    <t>F701X</t>
  </si>
  <si>
    <t>Low spending                (&lt; 75%)</t>
  </si>
  <si>
    <t>Awaiting SF270 Approval / Payroll Adjustment needed</t>
  </si>
  <si>
    <t>EXPIRING                                                   No activity                                               $9,846.00 is not online</t>
  </si>
  <si>
    <t>National Bioterrorism Hospital Preparedness Program (HPP) 70HPP</t>
  </si>
  <si>
    <t>Low spending                   (&lt; 75%)</t>
  </si>
  <si>
    <t>National Bioterrorism Hospital Preparedness Program (HPP) 70NBH</t>
  </si>
  <si>
    <t>U3REP0777B</t>
  </si>
  <si>
    <t>Low spending                 (&lt; 75%)</t>
  </si>
  <si>
    <t xml:space="preserve">Awaiting SF270  / payroll - adjustment needed </t>
  </si>
  <si>
    <t>AMOUNT DRAWN TO 06/30/2026</t>
  </si>
  <si>
    <t>Low spending                  (&lt; 75%)</t>
  </si>
  <si>
    <t>F700X</t>
  </si>
  <si>
    <t>04/01/2026 - 03/31/2027</t>
  </si>
  <si>
    <t xml:space="preserve">Closed </t>
  </si>
  <si>
    <t>Awaiting Expenses to be entered in ERP</t>
  </si>
  <si>
    <t>H181A240003</t>
  </si>
  <si>
    <t>H181A250003</t>
  </si>
  <si>
    <t xml:space="preserve"> .</t>
  </si>
  <si>
    <t>New Funding</t>
  </si>
  <si>
    <t>24NU90TU000005BP3</t>
  </si>
  <si>
    <t>F708X</t>
  </si>
  <si>
    <t>07/01/2026-06/30/2027</t>
  </si>
  <si>
    <t>VI-SMR-3102-24</t>
  </si>
  <si>
    <t xml:space="preserve">Adjustment needed </t>
  </si>
  <si>
    <t xml:space="preserve">SF270 Pending Approval </t>
  </si>
  <si>
    <t>Closed Budget for New grant year not online</t>
  </si>
  <si>
    <t xml:space="preserve">Reconciliation and Payroll Adjustments pending </t>
  </si>
  <si>
    <t xml:space="preserve">Payroll adjustments pending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</si>
</sst>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_);\(&quot;$&quot;#,##0\)"/>
    <numFmt numFmtId="166" formatCode="_(* #,##0.00_);_(* \(#,##0.00\);_(* &quot;-&quot;??_);_(@_)"/>
    <numFmt numFmtId="167" formatCode="m/d/yyyy;@"/>
    <numFmt numFmtId="168" formatCode="m/d/yy;@"/>
    <numFmt numFmtId="169" formatCode="mm/dd/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FF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4"/>
      <color rgb="FF000000"/>
      <name val="Arial"/>
      <family val="2"/>
    </font>
    <font>
      <b/>
      <sz val="14"/>
      <color theme="9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EE0000"/>
      <name val="Arial"/>
      <family val="2"/>
    </font>
    <font>
      <sz val="14"/>
      <color rgb="FFEE0000"/>
      <name val="Arial"/>
      <family val="2"/>
    </font>
    <font>
      <sz val="12"/>
      <color rgb="FF000000"/>
      <name val="Arial"/>
      <family val="2"/>
    </font>
    <font>
      <b/>
      <sz val="14"/>
      <color theme="3" tint="0.249977111117893"/>
      <name val="Arial"/>
      <family val="2"/>
    </font>
    <font>
      <b/>
      <sz val="14"/>
      <name val="Arial"/>
    </font>
    <font>
      <sz val="14"/>
      <name val="Arial"/>
    </font>
    <font>
      <b/>
      <sz val="14"/>
      <color rgb="FF444444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7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8" fontId="6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9" fontId="7" fillId="0" borderId="0" xfId="2" applyFont="1" applyAlignment="1">
      <alignment horizontal="center"/>
    </xf>
    <xf numFmtId="0" fontId="6" fillId="0" borderId="0" xfId="0" applyFont="1" applyAlignment="1">
      <alignment wrapText="1"/>
    </xf>
    <xf numFmtId="0" fontId="10" fillId="0" borderId="0" xfId="0" applyFont="1"/>
    <xf numFmtId="168" fontId="7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68" fontId="13" fillId="0" borderId="0" xfId="0" applyNumberFormat="1" applyFont="1" applyAlignment="1">
      <alignment horizontal="center"/>
    </xf>
    <xf numFmtId="9" fontId="9" fillId="0" borderId="0" xfId="2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169" fontId="4" fillId="0" borderId="0" xfId="0" applyNumberFormat="1" applyFont="1" applyAlignment="1">
      <alignment horizontal="center"/>
    </xf>
    <xf numFmtId="0" fontId="13" fillId="0" borderId="0" xfId="0" applyFont="1" applyAlignment="1">
      <alignment wrapText="1"/>
    </xf>
    <xf numFmtId="167" fontId="13" fillId="0" borderId="0" xfId="0" applyNumberFormat="1" applyFont="1"/>
    <xf numFmtId="0" fontId="5" fillId="0" borderId="0" xfId="0" applyFont="1"/>
    <xf numFmtId="9" fontId="4" fillId="0" borderId="0" xfId="2" applyFont="1" applyAlignment="1">
      <alignment horizontal="center"/>
    </xf>
    <xf numFmtId="0" fontId="4" fillId="0" borderId="0" xfId="0" applyFont="1" applyAlignment="1">
      <alignment horizontal="center" wrapText="1"/>
    </xf>
    <xf numFmtId="169" fontId="1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9" fontId="13" fillId="0" borderId="0" xfId="2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6" fontId="4" fillId="0" borderId="0" xfId="1" applyFont="1" applyAlignment="1">
      <alignment horizontal="center"/>
    </xf>
    <xf numFmtId="14" fontId="4" fillId="0" borderId="0" xfId="0" applyNumberFormat="1" applyFont="1"/>
    <xf numFmtId="167" fontId="4" fillId="0" borderId="0" xfId="0" applyNumberFormat="1" applyFont="1"/>
    <xf numFmtId="167" fontId="4" fillId="0" borderId="0" xfId="1" applyNumberFormat="1" applyFont="1" applyAlignment="1">
      <alignment horizontal="center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169" fontId="14" fillId="0" borderId="0" xfId="0" applyNumberFormat="1" applyFont="1" applyAlignment="1">
      <alignment horizontal="center"/>
    </xf>
    <xf numFmtId="168" fontId="14" fillId="0" borderId="0" xfId="0" applyNumberFormat="1" applyFont="1" applyAlignment="1">
      <alignment horizontal="center"/>
    </xf>
    <xf numFmtId="167" fontId="14" fillId="0" borderId="0" xfId="0" applyNumberFormat="1" applyFont="1" applyAlignment="1">
      <alignment horizontal="center"/>
    </xf>
    <xf numFmtId="9" fontId="14" fillId="0" borderId="0" xfId="2" applyFont="1" applyAlignment="1">
      <alignment horizontal="center"/>
    </xf>
    <xf numFmtId="0" fontId="14" fillId="0" borderId="0" xfId="0" applyFont="1" applyAlignment="1">
      <alignment wrapText="1"/>
    </xf>
    <xf numFmtId="0" fontId="15" fillId="0" borderId="0" xfId="0" applyFont="1"/>
    <xf numFmtId="166" fontId="7" fillId="0" borderId="0" xfId="0" applyNumberFormat="1" applyFont="1"/>
    <xf numFmtId="10" fontId="9" fillId="0" borderId="0" xfId="0" applyNumberFormat="1" applyFont="1" applyAlignment="1">
      <alignment horizontal="right"/>
    </xf>
    <xf numFmtId="10" fontId="9" fillId="0" borderId="2" xfId="0" applyNumberFormat="1" applyFont="1" applyBorder="1" applyAlignment="1">
      <alignment horizontal="right"/>
    </xf>
    <xf numFmtId="10" fontId="7" fillId="0" borderId="0" xfId="0" applyNumberFormat="1" applyFont="1" applyAlignment="1">
      <alignment horizontal="right"/>
    </xf>
    <xf numFmtId="10" fontId="9" fillId="0" borderId="0" xfId="0" applyNumberFormat="1" applyFont="1"/>
    <xf numFmtId="10" fontId="10" fillId="0" borderId="0" xfId="0" applyNumberFormat="1" applyFont="1"/>
    <xf numFmtId="0" fontId="2" fillId="3" borderId="1" xfId="0" applyFont="1" applyFill="1" applyBorder="1" applyAlignment="1">
      <alignment horizontal="center" wrapText="1"/>
    </xf>
    <xf numFmtId="9" fontId="13" fillId="0" borderId="0" xfId="2" applyFont="1" applyFill="1" applyAlignment="1">
      <alignment horizontal="center"/>
    </xf>
    <xf numFmtId="10" fontId="13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6" fontId="2" fillId="0" borderId="1" xfId="0" applyNumberFormat="1" applyFont="1" applyBorder="1" applyAlignment="1">
      <alignment horizontal="center" wrapText="1"/>
    </xf>
    <xf numFmtId="166" fontId="7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6" fontId="10" fillId="0" borderId="0" xfId="0" applyNumberFormat="1" applyFont="1"/>
    <xf numFmtId="166" fontId="8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166" fontId="11" fillId="0" borderId="0" xfId="0" applyNumberFormat="1" applyFont="1"/>
    <xf numFmtId="166" fontId="13" fillId="0" borderId="0" xfId="0" applyNumberFormat="1" applyFont="1" applyAlignment="1">
      <alignment horizontal="right"/>
    </xf>
    <xf numFmtId="9" fontId="7" fillId="0" borderId="0" xfId="2" applyFont="1" applyFill="1" applyAlignment="1">
      <alignment horizontal="center"/>
    </xf>
    <xf numFmtId="166" fontId="17" fillId="0" borderId="0" xfId="0" applyNumberFormat="1" applyFont="1" applyAlignment="1">
      <alignment horizontal="right"/>
    </xf>
    <xf numFmtId="166" fontId="9" fillId="2" borderId="2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right"/>
    </xf>
    <xf numFmtId="166" fontId="10" fillId="2" borderId="0" xfId="0" applyNumberFormat="1" applyFont="1" applyFill="1"/>
    <xf numFmtId="166" fontId="7" fillId="2" borderId="0" xfId="0" applyNumberFormat="1" applyFont="1" applyFill="1" applyAlignment="1">
      <alignment horizontal="right"/>
    </xf>
    <xf numFmtId="166" fontId="9" fillId="0" borderId="0" xfId="0" applyNumberFormat="1" applyFont="1"/>
    <xf numFmtId="166" fontId="6" fillId="0" borderId="0" xfId="0" applyNumberFormat="1" applyFont="1" applyAlignment="1">
      <alignment horizontal="right"/>
    </xf>
    <xf numFmtId="10" fontId="6" fillId="0" borderId="0" xfId="0" applyNumberFormat="1" applyFont="1" applyAlignment="1">
      <alignment horizontal="right"/>
    </xf>
    <xf numFmtId="10" fontId="6" fillId="0" borderId="0" xfId="0" applyNumberFormat="1" applyFont="1" applyAlignment="1">
      <alignment horizontal="center"/>
    </xf>
    <xf numFmtId="166" fontId="6" fillId="2" borderId="0" xfId="0" applyNumberFormat="1" applyFont="1" applyFill="1" applyAlignment="1">
      <alignment horizontal="right"/>
    </xf>
    <xf numFmtId="166" fontId="13" fillId="2" borderId="0" xfId="0" applyNumberFormat="1" applyFont="1" applyFill="1" applyAlignment="1">
      <alignment horizontal="right"/>
    </xf>
    <xf numFmtId="166" fontId="13" fillId="0" borderId="0" xfId="0" applyNumberFormat="1" applyFont="1"/>
    <xf numFmtId="10" fontId="13" fillId="0" borderId="0" xfId="0" applyNumberFormat="1" applyFon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horizontal="center"/>
    </xf>
    <xf numFmtId="169" fontId="6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7EA3-D9E7-4E1B-B8E8-AE39B981830D}">
  <sheetPr>
    <pageSetUpPr fitToPage="1"/>
  </sheetPr>
  <dimension ref="A1:Z233"/>
  <sheetViews>
    <sheetView tabSelected="1" topLeftCell="F1" zoomScale="70" zoomScaleNormal="70" workbookViewId="0">
      <pane ySplit="1" topLeftCell="A130" activePane="bottomLeft" state="frozen"/>
      <selection pane="bottomLeft" activeCell="P156" sqref="P156"/>
    </sheetView>
  </sheetViews>
  <sheetFormatPr defaultColWidth="17.42578125" defaultRowHeight="18" x14ac:dyDescent="0.25"/>
  <cols>
    <col min="1" max="1" width="39" style="30" customWidth="1"/>
    <col min="2" max="2" width="19.42578125" style="23" customWidth="1"/>
    <col min="3" max="3" width="12.5703125" style="24" customWidth="1"/>
    <col min="4" max="4" width="11.5703125" style="22" customWidth="1"/>
    <col min="5" max="5" width="37.7109375" style="22" bestFit="1" customWidth="1"/>
    <col min="6" max="6" width="11.7109375" style="22" customWidth="1"/>
    <col min="7" max="7" width="30.85546875" style="35" customWidth="1"/>
    <col min="8" max="8" width="14.28515625" style="31" customWidth="1"/>
    <col min="9" max="9" width="21.28515625" style="73" customWidth="1"/>
    <col min="10" max="10" width="21.85546875" style="70" customWidth="1"/>
    <col min="11" max="11" width="19.42578125" style="70" customWidth="1"/>
    <col min="12" max="12" width="19.140625" style="70" customWidth="1"/>
    <col min="13" max="13" width="20.7109375" style="70" customWidth="1"/>
    <col min="14" max="14" width="19" style="70" customWidth="1"/>
    <col min="15" max="15" width="19.85546875" style="70" customWidth="1"/>
    <col min="16" max="16" width="19.140625" style="70" customWidth="1"/>
    <col min="17" max="17" width="15.140625" style="59" customWidth="1"/>
    <col min="18" max="18" width="19.85546875" style="70" customWidth="1"/>
    <col min="19" max="19" width="22.28515625" style="70" customWidth="1"/>
    <col min="20" max="20" width="23" style="70" customWidth="1"/>
    <col min="21" max="21" width="22.5703125" style="79" hidden="1" customWidth="1"/>
    <col min="22" max="22" width="20.42578125" style="70" customWidth="1"/>
    <col min="23" max="23" width="16.42578125" style="36" customWidth="1"/>
    <col min="24" max="24" width="16.42578125" style="30" customWidth="1"/>
    <col min="25" max="25" width="30.42578125" style="18" customWidth="1"/>
    <col min="26" max="26" width="17.42578125" style="63"/>
    <col min="27" max="16384" width="17.42578125" style="18"/>
  </cols>
  <sheetData>
    <row r="1" spans="1:26" s="5" customFormat="1" ht="51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60" t="s">
        <v>4</v>
      </c>
      <c r="F1" s="1" t="s">
        <v>337</v>
      </c>
      <c r="G1" s="1" t="s">
        <v>5</v>
      </c>
      <c r="H1" s="3" t="s">
        <v>6</v>
      </c>
      <c r="I1" s="66" t="s">
        <v>7</v>
      </c>
      <c r="J1" s="66" t="s">
        <v>8</v>
      </c>
      <c r="K1" s="66" t="s">
        <v>9</v>
      </c>
      <c r="L1" s="66" t="s">
        <v>10</v>
      </c>
      <c r="M1" s="66" t="s">
        <v>11</v>
      </c>
      <c r="N1" s="66" t="s">
        <v>12</v>
      </c>
      <c r="O1" s="66" t="s">
        <v>13</v>
      </c>
      <c r="P1" s="66" t="s">
        <v>14</v>
      </c>
      <c r="Q1" s="66" t="s">
        <v>15</v>
      </c>
      <c r="R1" s="66" t="s">
        <v>16</v>
      </c>
      <c r="S1" s="66" t="s">
        <v>379</v>
      </c>
      <c r="T1" s="66" t="s">
        <v>17</v>
      </c>
      <c r="U1" s="66" t="s">
        <v>366</v>
      </c>
      <c r="V1" s="66" t="s">
        <v>18</v>
      </c>
      <c r="W1" s="4" t="s">
        <v>19</v>
      </c>
      <c r="X1" s="1" t="s">
        <v>20</v>
      </c>
      <c r="Y1" s="2" t="s">
        <v>21</v>
      </c>
      <c r="Z1" s="64"/>
    </row>
    <row r="2" spans="1:26" s="14" customFormat="1" ht="47.25" customHeight="1" x14ac:dyDescent="0.25">
      <c r="A2" s="6" t="s">
        <v>22</v>
      </c>
      <c r="B2" s="7" t="s">
        <v>23</v>
      </c>
      <c r="C2" s="8" t="s">
        <v>24</v>
      </c>
      <c r="D2" s="9" t="s">
        <v>25</v>
      </c>
      <c r="E2" s="9" t="s">
        <v>27</v>
      </c>
      <c r="F2" s="9" t="s">
        <v>28</v>
      </c>
      <c r="G2" s="20" t="s">
        <v>29</v>
      </c>
      <c r="H2" s="21"/>
      <c r="I2" s="71">
        <v>313382</v>
      </c>
      <c r="J2" s="67">
        <v>61182.7</v>
      </c>
      <c r="K2" s="67">
        <v>31458.91</v>
      </c>
      <c r="L2" s="67">
        <v>4520</v>
      </c>
      <c r="M2" s="67">
        <v>12357.76</v>
      </c>
      <c r="N2" s="67">
        <v>0</v>
      </c>
      <c r="O2" s="67">
        <v>0</v>
      </c>
      <c r="P2" s="67">
        <v>102105.63</v>
      </c>
      <c r="Q2" s="57">
        <v>0.1</v>
      </c>
      <c r="R2" s="67">
        <f>SUM(J2:O2)</f>
        <v>109519.37</v>
      </c>
      <c r="S2" s="67">
        <v>109519.37</v>
      </c>
      <c r="T2" s="67">
        <v>109519.37</v>
      </c>
      <c r="U2" s="80">
        <f>SUM(R2-S2)</f>
        <v>0</v>
      </c>
      <c r="V2" s="67">
        <f t="shared" ref="V2:V24" si="0">I2-R2-P2</f>
        <v>101757</v>
      </c>
      <c r="W2" s="33">
        <f>(R2+P2)/I2</f>
        <v>0.67529405007307375</v>
      </c>
      <c r="X2" s="6" t="s">
        <v>26</v>
      </c>
      <c r="Y2" s="13" t="s">
        <v>74</v>
      </c>
      <c r="Z2" s="63"/>
    </row>
    <row r="3" spans="1:26" ht="54" customHeight="1" x14ac:dyDescent="0.25">
      <c r="A3" s="6" t="s">
        <v>30</v>
      </c>
      <c r="B3" s="7" t="s">
        <v>23</v>
      </c>
      <c r="C3" s="8" t="s">
        <v>24</v>
      </c>
      <c r="D3" s="9" t="s">
        <v>31</v>
      </c>
      <c r="E3" s="9" t="s">
        <v>32</v>
      </c>
      <c r="F3" s="9" t="s">
        <v>33</v>
      </c>
      <c r="G3" s="20" t="s">
        <v>34</v>
      </c>
      <c r="H3" s="21">
        <v>46234</v>
      </c>
      <c r="I3" s="71">
        <v>255245</v>
      </c>
      <c r="J3" s="67">
        <v>17250</v>
      </c>
      <c r="K3" s="67">
        <v>7736.45</v>
      </c>
      <c r="L3" s="67">
        <v>0</v>
      </c>
      <c r="M3" s="67">
        <v>6436.98</v>
      </c>
      <c r="N3" s="67">
        <v>0</v>
      </c>
      <c r="O3" s="67">
        <v>0</v>
      </c>
      <c r="P3" s="67">
        <v>74590</v>
      </c>
      <c r="Q3" s="57">
        <v>0</v>
      </c>
      <c r="R3" s="67">
        <f t="shared" ref="R3:R24" si="1">SUM(J3:O3)</f>
        <v>31423.43</v>
      </c>
      <c r="S3" s="67">
        <v>31423.43</v>
      </c>
      <c r="T3" s="67">
        <v>31423.43</v>
      </c>
      <c r="U3" s="80">
        <f t="shared" ref="U3:U24" si="2">SUM(R3-S3)</f>
        <v>0</v>
      </c>
      <c r="V3" s="67">
        <f t="shared" si="0"/>
        <v>149231.57</v>
      </c>
      <c r="W3" s="33">
        <f>(R3+P3)/I3</f>
        <v>0.41533988912613368</v>
      </c>
      <c r="X3" s="17" t="s">
        <v>26</v>
      </c>
      <c r="Y3" s="13" t="s">
        <v>35</v>
      </c>
    </row>
    <row r="4" spans="1:26" ht="54" customHeight="1" x14ac:dyDescent="0.25">
      <c r="A4" s="6" t="s">
        <v>30</v>
      </c>
      <c r="B4" s="7" t="s">
        <v>23</v>
      </c>
      <c r="C4" s="8" t="s">
        <v>24</v>
      </c>
      <c r="D4" s="9" t="s">
        <v>31</v>
      </c>
      <c r="E4" s="9" t="s">
        <v>32</v>
      </c>
      <c r="F4" s="9" t="s">
        <v>36</v>
      </c>
      <c r="G4" s="20" t="s">
        <v>37</v>
      </c>
      <c r="H4" s="21"/>
      <c r="I4" s="71">
        <v>357559</v>
      </c>
      <c r="J4" s="67">
        <v>52500.02</v>
      </c>
      <c r="K4" s="67">
        <v>27416.97</v>
      </c>
      <c r="L4" s="67">
        <v>0</v>
      </c>
      <c r="M4" s="67">
        <v>0</v>
      </c>
      <c r="N4" s="67">
        <v>0</v>
      </c>
      <c r="O4" s="67">
        <v>0</v>
      </c>
      <c r="P4" s="67">
        <v>219460</v>
      </c>
      <c r="Q4" s="57">
        <v>0</v>
      </c>
      <c r="R4" s="67">
        <v>84916.99</v>
      </c>
      <c r="S4" s="67">
        <v>84916.99</v>
      </c>
      <c r="T4" s="67">
        <v>84916.99</v>
      </c>
      <c r="U4" s="80">
        <f t="shared" si="2"/>
        <v>0</v>
      </c>
      <c r="V4" s="67">
        <f t="shared" si="0"/>
        <v>53182.010000000009</v>
      </c>
      <c r="W4" s="33">
        <f t="shared" ref="W4:W25" si="3">(R4+P4)/I4</f>
        <v>0.85126367956057603</v>
      </c>
      <c r="X4" s="17" t="s">
        <v>26</v>
      </c>
      <c r="Y4" s="13" t="s">
        <v>74</v>
      </c>
    </row>
    <row r="5" spans="1:26" s="14" customFormat="1" ht="52.5" customHeight="1" x14ac:dyDescent="0.25">
      <c r="A5" s="6" t="s">
        <v>38</v>
      </c>
      <c r="B5" s="7" t="s">
        <v>39</v>
      </c>
      <c r="C5" s="8" t="s">
        <v>24</v>
      </c>
      <c r="D5" s="9" t="s">
        <v>31</v>
      </c>
      <c r="E5" s="9" t="s">
        <v>40</v>
      </c>
      <c r="F5" s="9" t="s">
        <v>41</v>
      </c>
      <c r="G5" s="20" t="s">
        <v>42</v>
      </c>
      <c r="H5" s="21">
        <v>46202</v>
      </c>
      <c r="I5" s="71">
        <v>337092</v>
      </c>
      <c r="J5" s="67">
        <v>113491.23</v>
      </c>
      <c r="K5" s="67">
        <v>64885.23</v>
      </c>
      <c r="L5" s="67">
        <v>27729.74</v>
      </c>
      <c r="M5" s="67">
        <v>24310.29</v>
      </c>
      <c r="N5" s="67">
        <v>0</v>
      </c>
      <c r="O5" s="67">
        <v>5759</v>
      </c>
      <c r="P5" s="67">
        <v>34278.660000000003</v>
      </c>
      <c r="Q5" s="57">
        <v>0.19800000000000001</v>
      </c>
      <c r="R5" s="67">
        <f t="shared" si="1"/>
        <v>236175.49</v>
      </c>
      <c r="S5" s="67">
        <v>234787.23</v>
      </c>
      <c r="T5" s="67">
        <v>234787.23</v>
      </c>
      <c r="U5" s="80">
        <f t="shared" si="2"/>
        <v>1388.2599999999802</v>
      </c>
      <c r="V5" s="67">
        <f t="shared" si="0"/>
        <v>66637.850000000006</v>
      </c>
      <c r="W5" s="33">
        <f t="shared" si="3"/>
        <v>0.80231553997128391</v>
      </c>
      <c r="X5" s="6" t="s">
        <v>26</v>
      </c>
      <c r="Y5" s="13" t="s">
        <v>74</v>
      </c>
      <c r="Z5" s="63"/>
    </row>
    <row r="6" spans="1:26" s="14" customFormat="1" ht="47.25" customHeight="1" x14ac:dyDescent="0.25">
      <c r="A6" s="6" t="s">
        <v>43</v>
      </c>
      <c r="B6" s="7" t="s">
        <v>39</v>
      </c>
      <c r="C6" s="8" t="s">
        <v>24</v>
      </c>
      <c r="D6" s="9" t="s">
        <v>31</v>
      </c>
      <c r="E6" s="9" t="s">
        <v>40</v>
      </c>
      <c r="F6" s="9" t="s">
        <v>41</v>
      </c>
      <c r="G6" s="20" t="s">
        <v>42</v>
      </c>
      <c r="H6" s="21">
        <v>46202</v>
      </c>
      <c r="I6" s="71">
        <v>245054</v>
      </c>
      <c r="J6" s="67">
        <v>63715</v>
      </c>
      <c r="K6" s="67">
        <v>24478.55</v>
      </c>
      <c r="L6" s="67">
        <v>10000</v>
      </c>
      <c r="M6" s="67">
        <v>105096.84</v>
      </c>
      <c r="N6" s="67">
        <v>0</v>
      </c>
      <c r="O6" s="67">
        <v>40251</v>
      </c>
      <c r="P6" s="67">
        <v>0</v>
      </c>
      <c r="Q6" s="57">
        <v>0.19800000000000001</v>
      </c>
      <c r="R6" s="67">
        <f t="shared" si="1"/>
        <v>243541.39</v>
      </c>
      <c r="S6" s="67">
        <v>243541.39</v>
      </c>
      <c r="T6" s="67">
        <v>243541.39</v>
      </c>
      <c r="U6" s="80">
        <f t="shared" si="2"/>
        <v>0</v>
      </c>
      <c r="V6" s="67">
        <f t="shared" si="0"/>
        <v>1512.609999999986</v>
      </c>
      <c r="W6" s="33">
        <f t="shared" si="3"/>
        <v>0.99382744211479923</v>
      </c>
      <c r="X6" s="6" t="s">
        <v>26</v>
      </c>
      <c r="Y6" s="13" t="s">
        <v>74</v>
      </c>
      <c r="Z6" s="63"/>
    </row>
    <row r="7" spans="1:26" s="14" customFormat="1" ht="47.25" customHeight="1" x14ac:dyDescent="0.25">
      <c r="A7" s="6" t="s">
        <v>44</v>
      </c>
      <c r="B7" s="7" t="s">
        <v>39</v>
      </c>
      <c r="C7" s="8" t="s">
        <v>24</v>
      </c>
      <c r="D7" s="9" t="s">
        <v>31</v>
      </c>
      <c r="E7" s="9" t="s">
        <v>40</v>
      </c>
      <c r="F7" s="9" t="s">
        <v>41</v>
      </c>
      <c r="G7" s="20" t="s">
        <v>42</v>
      </c>
      <c r="H7" s="21">
        <v>46202</v>
      </c>
      <c r="I7" s="71">
        <v>210489</v>
      </c>
      <c r="J7" s="67">
        <v>105025.42</v>
      </c>
      <c r="K7" s="67">
        <v>30825.9</v>
      </c>
      <c r="L7" s="67">
        <v>7624</v>
      </c>
      <c r="M7" s="67">
        <v>26820.54</v>
      </c>
      <c r="N7" s="67">
        <v>0</v>
      </c>
      <c r="O7" s="67">
        <v>33719</v>
      </c>
      <c r="P7" s="67">
        <v>5140</v>
      </c>
      <c r="Q7" s="57">
        <v>0.19800000000000001</v>
      </c>
      <c r="R7" s="67">
        <f t="shared" si="1"/>
        <v>204014.86000000002</v>
      </c>
      <c r="S7" s="67">
        <v>204014.86</v>
      </c>
      <c r="T7" s="67">
        <v>204014.86</v>
      </c>
      <c r="U7" s="80">
        <f t="shared" si="2"/>
        <v>2.9103830456733704E-11</v>
      </c>
      <c r="V7" s="67">
        <f t="shared" si="0"/>
        <v>1334.1399999999849</v>
      </c>
      <c r="W7" s="33">
        <f t="shared" si="3"/>
        <v>0.99366171153837024</v>
      </c>
      <c r="X7" s="6" t="s">
        <v>26</v>
      </c>
      <c r="Y7" s="13" t="s">
        <v>74</v>
      </c>
      <c r="Z7" s="63"/>
    </row>
    <row r="8" spans="1:26" s="14" customFormat="1" ht="47.25" customHeight="1" x14ac:dyDescent="0.25">
      <c r="A8" s="6" t="s">
        <v>38</v>
      </c>
      <c r="B8" s="7" t="s">
        <v>39</v>
      </c>
      <c r="C8" s="8" t="s">
        <v>24</v>
      </c>
      <c r="D8" s="9" t="s">
        <v>31</v>
      </c>
      <c r="E8" s="9" t="s">
        <v>40</v>
      </c>
      <c r="F8" s="9" t="s">
        <v>45</v>
      </c>
      <c r="G8" s="20" t="s">
        <v>46</v>
      </c>
      <c r="H8" s="21">
        <v>46202</v>
      </c>
      <c r="I8" s="71">
        <v>337092</v>
      </c>
      <c r="J8" s="67">
        <v>175520.86</v>
      </c>
      <c r="K8" s="67">
        <v>102282.23</v>
      </c>
      <c r="L8" s="67">
        <v>2387</v>
      </c>
      <c r="M8" s="67">
        <v>35202.69</v>
      </c>
      <c r="N8" s="67">
        <v>0</v>
      </c>
      <c r="O8" s="67">
        <v>7354</v>
      </c>
      <c r="P8" s="67">
        <v>4004.02</v>
      </c>
      <c r="Q8" s="57">
        <v>0.1</v>
      </c>
      <c r="R8" s="67">
        <f t="shared" si="1"/>
        <v>322746.77999999997</v>
      </c>
      <c r="S8" s="67">
        <v>322746.78000000003</v>
      </c>
      <c r="T8" s="67">
        <v>322746.78000000003</v>
      </c>
      <c r="U8" s="80"/>
      <c r="V8" s="67">
        <f t="shared" si="0"/>
        <v>10341.20000000003</v>
      </c>
      <c r="W8" s="33">
        <f t="shared" si="3"/>
        <v>0.96932232150273512</v>
      </c>
      <c r="X8" s="6" t="s">
        <v>26</v>
      </c>
      <c r="Y8" s="13" t="s">
        <v>74</v>
      </c>
      <c r="Z8" s="63"/>
    </row>
    <row r="9" spans="1:26" s="14" customFormat="1" ht="47.25" customHeight="1" x14ac:dyDescent="0.25">
      <c r="A9" s="6" t="s">
        <v>43</v>
      </c>
      <c r="B9" s="7" t="s">
        <v>39</v>
      </c>
      <c r="C9" s="8" t="s">
        <v>24</v>
      </c>
      <c r="D9" s="9" t="s">
        <v>31</v>
      </c>
      <c r="E9" s="9" t="s">
        <v>40</v>
      </c>
      <c r="F9" s="9" t="s">
        <v>45</v>
      </c>
      <c r="G9" s="20" t="s">
        <v>46</v>
      </c>
      <c r="H9" s="21">
        <v>46202</v>
      </c>
      <c r="I9" s="71">
        <v>245054</v>
      </c>
      <c r="J9" s="67">
        <v>105170</v>
      </c>
      <c r="K9" s="67">
        <v>44155.65</v>
      </c>
      <c r="L9" s="67">
        <v>4283.07</v>
      </c>
      <c r="M9" s="67">
        <v>72426.429999999993</v>
      </c>
      <c r="N9" s="67">
        <v>0</v>
      </c>
      <c r="O9" s="67">
        <v>13281</v>
      </c>
      <c r="P9" s="67">
        <v>2734.85</v>
      </c>
      <c r="Q9" s="57">
        <v>0.1</v>
      </c>
      <c r="R9" s="67">
        <f t="shared" si="1"/>
        <v>239316.15</v>
      </c>
      <c r="S9" s="67">
        <v>238485.23</v>
      </c>
      <c r="T9" s="67">
        <v>238485.23</v>
      </c>
      <c r="U9" s="80">
        <f t="shared" si="2"/>
        <v>830.9199999999837</v>
      </c>
      <c r="V9" s="67">
        <f t="shared" si="0"/>
        <v>3003.0000000000059</v>
      </c>
      <c r="W9" s="33">
        <f t="shared" si="3"/>
        <v>0.98774555812188336</v>
      </c>
      <c r="X9" s="6" t="s">
        <v>26</v>
      </c>
      <c r="Y9" s="13" t="s">
        <v>74</v>
      </c>
      <c r="Z9" s="63"/>
    </row>
    <row r="10" spans="1:26" s="14" customFormat="1" ht="47.25" customHeight="1" x14ac:dyDescent="0.25">
      <c r="A10" s="6" t="s">
        <v>44</v>
      </c>
      <c r="B10" s="7" t="s">
        <v>39</v>
      </c>
      <c r="C10" s="8" t="s">
        <v>24</v>
      </c>
      <c r="D10" s="9" t="s">
        <v>31</v>
      </c>
      <c r="E10" s="9" t="s">
        <v>40</v>
      </c>
      <c r="F10" s="9" t="s">
        <v>45</v>
      </c>
      <c r="G10" s="20" t="s">
        <v>46</v>
      </c>
      <c r="H10" s="21">
        <v>46202</v>
      </c>
      <c r="I10" s="71">
        <v>210489</v>
      </c>
      <c r="J10" s="67">
        <v>105060.05</v>
      </c>
      <c r="K10" s="67">
        <v>29991.279999999999</v>
      </c>
      <c r="L10" s="67">
        <v>5140.07</v>
      </c>
      <c r="M10" s="67">
        <v>18407.07</v>
      </c>
      <c r="N10" s="67">
        <v>0</v>
      </c>
      <c r="O10" s="67">
        <v>15138</v>
      </c>
      <c r="P10" s="67">
        <v>2187.2600000000002</v>
      </c>
      <c r="Q10" s="57">
        <v>0.1</v>
      </c>
      <c r="R10" s="67">
        <f t="shared" si="1"/>
        <v>173736.47000000003</v>
      </c>
      <c r="S10" s="67">
        <v>167517.21</v>
      </c>
      <c r="T10" s="67">
        <v>167517.21</v>
      </c>
      <c r="U10" s="80">
        <f t="shared" si="2"/>
        <v>6219.2600000000384</v>
      </c>
      <c r="V10" s="67">
        <f t="shared" si="0"/>
        <v>34565.269999999968</v>
      </c>
      <c r="W10" s="33">
        <f t="shared" si="3"/>
        <v>0.83578586054378157</v>
      </c>
      <c r="X10" s="6" t="s">
        <v>26</v>
      </c>
      <c r="Y10" s="13" t="s">
        <v>74</v>
      </c>
      <c r="Z10" s="63"/>
    </row>
    <row r="11" spans="1:26" s="14" customFormat="1" ht="47.25" customHeight="1" x14ac:dyDescent="0.25">
      <c r="A11" s="6" t="s">
        <v>38</v>
      </c>
      <c r="B11" s="7" t="s">
        <v>39</v>
      </c>
      <c r="C11" s="8" t="s">
        <v>24</v>
      </c>
      <c r="D11" s="9" t="s">
        <v>31</v>
      </c>
      <c r="E11" s="9" t="s">
        <v>40</v>
      </c>
      <c r="F11" s="9" t="s">
        <v>47</v>
      </c>
      <c r="G11" s="20" t="s">
        <v>48</v>
      </c>
      <c r="H11" s="21">
        <v>46202</v>
      </c>
      <c r="I11" s="71">
        <v>144120</v>
      </c>
      <c r="J11" s="67">
        <v>47163.38</v>
      </c>
      <c r="K11" s="67">
        <v>28640.02</v>
      </c>
      <c r="L11" s="67">
        <v>3800</v>
      </c>
      <c r="M11" s="67">
        <v>3401.47</v>
      </c>
      <c r="N11" s="67">
        <v>0</v>
      </c>
      <c r="O11" s="67">
        <v>0</v>
      </c>
      <c r="P11" s="67">
        <v>6307.38</v>
      </c>
      <c r="Q11" s="57">
        <v>0</v>
      </c>
      <c r="R11" s="67">
        <f t="shared" si="1"/>
        <v>83004.87</v>
      </c>
      <c r="S11" s="67">
        <v>83004.87</v>
      </c>
      <c r="T11" s="67">
        <v>83004.87</v>
      </c>
      <c r="U11" s="80">
        <f t="shared" si="2"/>
        <v>0</v>
      </c>
      <c r="V11" s="67">
        <f>I11-R11-P11</f>
        <v>54807.750000000007</v>
      </c>
      <c r="W11" s="33">
        <f t="shared" si="3"/>
        <v>0.61970753538717738</v>
      </c>
      <c r="X11" s="6" t="s">
        <v>26</v>
      </c>
      <c r="Y11" s="13" t="s">
        <v>35</v>
      </c>
      <c r="Z11" s="63"/>
    </row>
    <row r="12" spans="1:26" s="14" customFormat="1" ht="47.25" customHeight="1" x14ac:dyDescent="0.25">
      <c r="A12" s="6" t="s">
        <v>43</v>
      </c>
      <c r="B12" s="7" t="s">
        <v>39</v>
      </c>
      <c r="C12" s="8" t="s">
        <v>24</v>
      </c>
      <c r="D12" s="9" t="s">
        <v>31</v>
      </c>
      <c r="E12" s="9" t="s">
        <v>40</v>
      </c>
      <c r="F12" s="9" t="s">
        <v>47</v>
      </c>
      <c r="G12" s="20" t="s">
        <v>48</v>
      </c>
      <c r="H12" s="21">
        <v>46202</v>
      </c>
      <c r="I12" s="71">
        <v>245063</v>
      </c>
      <c r="J12" s="67">
        <v>69611.19</v>
      </c>
      <c r="K12" s="67">
        <v>26713.279999999999</v>
      </c>
      <c r="L12" s="67">
        <v>4784.5</v>
      </c>
      <c r="M12" s="67">
        <v>63346.2</v>
      </c>
      <c r="N12" s="67">
        <v>0</v>
      </c>
      <c r="O12" s="67">
        <v>0</v>
      </c>
      <c r="P12" s="67">
        <v>67236</v>
      </c>
      <c r="Q12" s="57">
        <v>0</v>
      </c>
      <c r="R12" s="67">
        <f t="shared" si="1"/>
        <v>164455.16999999998</v>
      </c>
      <c r="S12" s="67">
        <v>164455.17000000001</v>
      </c>
      <c r="T12" s="67">
        <v>164455.17000000001</v>
      </c>
      <c r="U12" s="80"/>
      <c r="V12" s="67">
        <f t="shared" si="0"/>
        <v>13371.830000000016</v>
      </c>
      <c r="W12" s="33">
        <f t="shared" si="3"/>
        <v>0.94543513300661453</v>
      </c>
      <c r="X12" s="6" t="s">
        <v>26</v>
      </c>
      <c r="Y12" s="13" t="s">
        <v>74</v>
      </c>
      <c r="Z12" s="63"/>
    </row>
    <row r="13" spans="1:26" s="14" customFormat="1" ht="47.25" customHeight="1" x14ac:dyDescent="0.25">
      <c r="A13" s="6" t="s">
        <v>44</v>
      </c>
      <c r="B13" s="7" t="s">
        <v>39</v>
      </c>
      <c r="C13" s="8" t="s">
        <v>24</v>
      </c>
      <c r="D13" s="9" t="s">
        <v>31</v>
      </c>
      <c r="E13" s="9" t="s">
        <v>40</v>
      </c>
      <c r="F13" s="9" t="s">
        <v>47</v>
      </c>
      <c r="G13" s="20" t="s">
        <v>48</v>
      </c>
      <c r="H13" s="21">
        <v>46202</v>
      </c>
      <c r="I13" s="71">
        <v>209952</v>
      </c>
      <c r="J13" s="67">
        <v>105060.01</v>
      </c>
      <c r="K13" s="67">
        <v>31698.45</v>
      </c>
      <c r="L13" s="67">
        <v>953.5</v>
      </c>
      <c r="M13" s="67">
        <v>2386.5</v>
      </c>
      <c r="N13" s="67">
        <v>0</v>
      </c>
      <c r="O13" s="67">
        <v>0</v>
      </c>
      <c r="P13" s="67">
        <v>3000</v>
      </c>
      <c r="Q13" s="57">
        <v>0</v>
      </c>
      <c r="R13" s="67">
        <f t="shared" si="1"/>
        <v>140098.46</v>
      </c>
      <c r="S13" s="67">
        <v>140098.46</v>
      </c>
      <c r="T13" s="67">
        <v>14098.46</v>
      </c>
      <c r="U13" s="80">
        <f t="shared" si="2"/>
        <v>0</v>
      </c>
      <c r="V13" s="67">
        <f t="shared" si="0"/>
        <v>66853.540000000008</v>
      </c>
      <c r="W13" s="33">
        <f t="shared" si="3"/>
        <v>0.68157702713001067</v>
      </c>
      <c r="X13" s="6" t="s">
        <v>26</v>
      </c>
      <c r="Y13" s="13" t="s">
        <v>35</v>
      </c>
      <c r="Z13" s="63"/>
    </row>
    <row r="14" spans="1:26" s="14" customFormat="1" ht="47.25" customHeight="1" x14ac:dyDescent="0.25">
      <c r="A14" s="6" t="s">
        <v>38</v>
      </c>
      <c r="B14" s="7" t="s">
        <v>39</v>
      </c>
      <c r="C14" s="8" t="s">
        <v>24</v>
      </c>
      <c r="D14" s="9" t="s">
        <v>31</v>
      </c>
      <c r="E14" s="9" t="s">
        <v>40</v>
      </c>
      <c r="F14" s="9" t="s">
        <v>49</v>
      </c>
      <c r="G14" s="20" t="s">
        <v>50</v>
      </c>
      <c r="H14" s="21"/>
      <c r="I14" s="71">
        <v>217343</v>
      </c>
      <c r="J14" s="67">
        <v>117384.7</v>
      </c>
      <c r="K14" s="67">
        <v>71294.649999999994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57">
        <v>0</v>
      </c>
      <c r="R14" s="67">
        <f t="shared" si="1"/>
        <v>188679.34999999998</v>
      </c>
      <c r="S14" s="67">
        <v>188679.35</v>
      </c>
      <c r="T14" s="67">
        <v>188679.35</v>
      </c>
      <c r="U14" s="80"/>
      <c r="V14" s="67">
        <f t="shared" si="0"/>
        <v>28663.650000000023</v>
      </c>
      <c r="W14" s="33">
        <f t="shared" si="3"/>
        <v>0.86811790579866832</v>
      </c>
      <c r="X14" s="6" t="s">
        <v>26</v>
      </c>
      <c r="Y14" s="13" t="s">
        <v>74</v>
      </c>
      <c r="Z14" s="63"/>
    </row>
    <row r="15" spans="1:26" s="14" customFormat="1" ht="47.25" customHeight="1" x14ac:dyDescent="0.25">
      <c r="A15" s="6" t="s">
        <v>43</v>
      </c>
      <c r="B15" s="7" t="s">
        <v>39</v>
      </c>
      <c r="C15" s="8" t="s">
        <v>24</v>
      </c>
      <c r="D15" s="9" t="s">
        <v>31</v>
      </c>
      <c r="E15" s="9" t="s">
        <v>40</v>
      </c>
      <c r="F15" s="9" t="s">
        <v>49</v>
      </c>
      <c r="G15" s="20" t="s">
        <v>50</v>
      </c>
      <c r="H15" s="21"/>
      <c r="I15" s="71">
        <v>245063</v>
      </c>
      <c r="J15" s="67">
        <v>103365.46</v>
      </c>
      <c r="K15" s="67">
        <v>44667.88</v>
      </c>
      <c r="L15" s="67">
        <v>1875</v>
      </c>
      <c r="M15" s="67">
        <v>17915.95</v>
      </c>
      <c r="N15" s="67">
        <v>0</v>
      </c>
      <c r="O15" s="67">
        <v>0</v>
      </c>
      <c r="P15" s="67">
        <v>60411.31</v>
      </c>
      <c r="Q15" s="57">
        <v>0</v>
      </c>
      <c r="R15" s="67">
        <f t="shared" si="1"/>
        <v>167824.29</v>
      </c>
      <c r="S15" s="67">
        <v>165599.28</v>
      </c>
      <c r="T15" s="67">
        <v>165599.28</v>
      </c>
      <c r="U15" s="80">
        <f t="shared" si="2"/>
        <v>2225.0100000000093</v>
      </c>
      <c r="V15" s="67">
        <f t="shared" si="0"/>
        <v>16827.399999999994</v>
      </c>
      <c r="W15" s="33">
        <f t="shared" si="3"/>
        <v>0.93133439156461806</v>
      </c>
      <c r="X15" s="6" t="s">
        <v>26</v>
      </c>
      <c r="Y15" s="13" t="s">
        <v>74</v>
      </c>
      <c r="Z15" s="63"/>
    </row>
    <row r="16" spans="1:26" s="14" customFormat="1" ht="47.25" customHeight="1" x14ac:dyDescent="0.25">
      <c r="A16" s="6" t="s">
        <v>44</v>
      </c>
      <c r="B16" s="7" t="s">
        <v>39</v>
      </c>
      <c r="C16" s="8" t="s">
        <v>24</v>
      </c>
      <c r="D16" s="9" t="s">
        <v>31</v>
      </c>
      <c r="E16" s="9" t="s">
        <v>40</v>
      </c>
      <c r="F16" s="9" t="s">
        <v>49</v>
      </c>
      <c r="G16" s="20" t="s">
        <v>50</v>
      </c>
      <c r="H16" s="21"/>
      <c r="I16" s="71">
        <v>151455</v>
      </c>
      <c r="J16" s="67">
        <v>101019.27</v>
      </c>
      <c r="K16" s="67">
        <v>31545.18</v>
      </c>
      <c r="L16" s="67">
        <v>0</v>
      </c>
      <c r="M16" s="67">
        <v>1650</v>
      </c>
      <c r="N16" s="67">
        <v>0</v>
      </c>
      <c r="O16" s="67">
        <v>0</v>
      </c>
      <c r="P16" s="67">
        <v>-1761</v>
      </c>
      <c r="Q16" s="57">
        <v>0</v>
      </c>
      <c r="R16" s="67">
        <f t="shared" si="1"/>
        <v>134214.45000000001</v>
      </c>
      <c r="S16" s="67">
        <v>132564.45000000001</v>
      </c>
      <c r="T16" s="67">
        <v>132564.45000000001</v>
      </c>
      <c r="U16" s="80">
        <f t="shared" si="2"/>
        <v>1650</v>
      </c>
      <c r="V16" s="67">
        <f t="shared" si="0"/>
        <v>19001.549999999988</v>
      </c>
      <c r="W16" s="33">
        <f t="shared" si="3"/>
        <v>0.87453996236505904</v>
      </c>
      <c r="X16" s="6" t="s">
        <v>26</v>
      </c>
      <c r="Y16" s="13" t="s">
        <v>74</v>
      </c>
      <c r="Z16" s="63"/>
    </row>
    <row r="17" spans="1:25" ht="47.25" customHeight="1" x14ac:dyDescent="0.25">
      <c r="A17" s="6" t="s">
        <v>52</v>
      </c>
      <c r="B17" s="7" t="s">
        <v>23</v>
      </c>
      <c r="C17" s="8" t="s">
        <v>24</v>
      </c>
      <c r="D17" s="9" t="s">
        <v>31</v>
      </c>
      <c r="E17" s="9" t="s">
        <v>53</v>
      </c>
      <c r="F17" s="9" t="s">
        <v>54</v>
      </c>
      <c r="G17" s="20" t="s">
        <v>338</v>
      </c>
      <c r="H17" s="21"/>
      <c r="I17" s="71">
        <v>200201</v>
      </c>
      <c r="J17" s="67">
        <v>50208.68</v>
      </c>
      <c r="K17" s="67">
        <v>25220.639999999999</v>
      </c>
      <c r="L17" s="67">
        <v>0</v>
      </c>
      <c r="M17" s="67">
        <v>3299.99</v>
      </c>
      <c r="N17" s="67">
        <v>0</v>
      </c>
      <c r="O17" s="67">
        <v>0</v>
      </c>
      <c r="P17" s="67">
        <v>31552.82</v>
      </c>
      <c r="Q17" s="57">
        <v>0.15</v>
      </c>
      <c r="R17" s="67">
        <f t="shared" si="1"/>
        <v>78729.310000000012</v>
      </c>
      <c r="S17" s="67">
        <v>77229.31</v>
      </c>
      <c r="T17" s="67">
        <v>77229.31</v>
      </c>
      <c r="U17" s="80">
        <f t="shared" si="2"/>
        <v>1500.0000000000146</v>
      </c>
      <c r="V17" s="67">
        <f t="shared" si="0"/>
        <v>89918.87</v>
      </c>
      <c r="W17" s="33">
        <f t="shared" si="3"/>
        <v>0.55085703867613056</v>
      </c>
      <c r="X17" s="6" t="s">
        <v>26</v>
      </c>
      <c r="Y17" s="13" t="s">
        <v>35</v>
      </c>
    </row>
    <row r="18" spans="1:25" ht="47.25" customHeight="1" x14ac:dyDescent="0.25">
      <c r="A18" s="6" t="s">
        <v>56</v>
      </c>
      <c r="B18" s="7" t="s">
        <v>23</v>
      </c>
      <c r="C18" s="8" t="s">
        <v>24</v>
      </c>
      <c r="D18" s="9" t="s">
        <v>31</v>
      </c>
      <c r="E18" s="9" t="s">
        <v>53</v>
      </c>
      <c r="F18" s="9" t="s">
        <v>54</v>
      </c>
      <c r="G18" s="20" t="s">
        <v>338</v>
      </c>
      <c r="H18" s="21"/>
      <c r="I18" s="71">
        <v>144100</v>
      </c>
      <c r="J18" s="67">
        <v>67275.990000000005</v>
      </c>
      <c r="K18" s="67">
        <v>39991.94</v>
      </c>
      <c r="L18" s="67">
        <v>0</v>
      </c>
      <c r="M18" s="67">
        <v>13991.5</v>
      </c>
      <c r="N18" s="67">
        <v>0</v>
      </c>
      <c r="O18" s="67">
        <v>0</v>
      </c>
      <c r="P18" s="67">
        <v>4337.8999999999996</v>
      </c>
      <c r="Q18" s="57">
        <v>0.15</v>
      </c>
      <c r="R18" s="67">
        <f t="shared" si="1"/>
        <v>121259.43000000001</v>
      </c>
      <c r="S18" s="67">
        <v>121259.43</v>
      </c>
      <c r="T18" s="67">
        <v>121259.43</v>
      </c>
      <c r="U18" s="80">
        <f t="shared" si="2"/>
        <v>1.4551915228366852E-11</v>
      </c>
      <c r="V18" s="67">
        <f t="shared" si="0"/>
        <v>18502.669999999991</v>
      </c>
      <c r="W18" s="33">
        <f t="shared" si="3"/>
        <v>0.87159840388619014</v>
      </c>
      <c r="X18" s="6" t="s">
        <v>26</v>
      </c>
      <c r="Y18" s="13" t="s">
        <v>74</v>
      </c>
    </row>
    <row r="19" spans="1:25" ht="47.25" customHeight="1" x14ac:dyDescent="0.25">
      <c r="A19" s="6" t="s">
        <v>57</v>
      </c>
      <c r="B19" s="7" t="s">
        <v>23</v>
      </c>
      <c r="C19" s="8" t="s">
        <v>24</v>
      </c>
      <c r="D19" s="9" t="s">
        <v>31</v>
      </c>
      <c r="E19" s="9" t="s">
        <v>53</v>
      </c>
      <c r="F19" s="9" t="s">
        <v>54</v>
      </c>
      <c r="G19" s="20" t="s">
        <v>338</v>
      </c>
      <c r="H19" s="21"/>
      <c r="I19" s="71">
        <v>18000</v>
      </c>
      <c r="J19" s="67">
        <v>5192.2700000000004</v>
      </c>
      <c r="K19" s="67">
        <v>3221.52</v>
      </c>
      <c r="L19" s="67">
        <v>0</v>
      </c>
      <c r="M19" s="67">
        <v>594.29</v>
      </c>
      <c r="N19" s="67">
        <v>0</v>
      </c>
      <c r="O19" s="67">
        <v>0</v>
      </c>
      <c r="P19" s="67">
        <v>2920.5</v>
      </c>
      <c r="Q19" s="57">
        <v>0</v>
      </c>
      <c r="R19" s="67">
        <f t="shared" si="1"/>
        <v>9008.0800000000017</v>
      </c>
      <c r="S19" s="67">
        <v>9008.08</v>
      </c>
      <c r="T19" s="67">
        <v>9008.08</v>
      </c>
      <c r="U19" s="80">
        <f t="shared" si="2"/>
        <v>1.8189894035458565E-12</v>
      </c>
      <c r="V19" s="67">
        <f t="shared" si="0"/>
        <v>6071.4199999999983</v>
      </c>
      <c r="W19" s="33">
        <f t="shared" si="3"/>
        <v>0.66269888888888895</v>
      </c>
      <c r="X19" s="6" t="s">
        <v>26</v>
      </c>
      <c r="Y19" s="13" t="s">
        <v>35</v>
      </c>
    </row>
    <row r="20" spans="1:25" ht="47.25" customHeight="1" x14ac:dyDescent="0.25">
      <c r="A20" s="6" t="s">
        <v>58</v>
      </c>
      <c r="B20" s="7" t="s">
        <v>23</v>
      </c>
      <c r="C20" s="8" t="s">
        <v>24</v>
      </c>
      <c r="D20" s="9" t="s">
        <v>31</v>
      </c>
      <c r="E20" s="9" t="s">
        <v>53</v>
      </c>
      <c r="F20" s="9" t="s">
        <v>54</v>
      </c>
      <c r="G20" s="20" t="s">
        <v>338</v>
      </c>
      <c r="H20" s="21"/>
      <c r="I20" s="71">
        <v>11800</v>
      </c>
      <c r="J20" s="67">
        <v>1730.81</v>
      </c>
      <c r="K20" s="67">
        <v>1073.77</v>
      </c>
      <c r="L20" s="67">
        <v>0</v>
      </c>
      <c r="M20" s="67">
        <v>1650</v>
      </c>
      <c r="N20" s="67">
        <v>0</v>
      </c>
      <c r="O20" s="67">
        <v>0</v>
      </c>
      <c r="P20" s="67">
        <v>5253.3</v>
      </c>
      <c r="Q20" s="57">
        <v>0</v>
      </c>
      <c r="R20" s="67">
        <f t="shared" si="1"/>
        <v>4454.58</v>
      </c>
      <c r="S20" s="67">
        <v>4454.58</v>
      </c>
      <c r="T20" s="67">
        <v>4454.58</v>
      </c>
      <c r="U20" s="80">
        <f t="shared" si="2"/>
        <v>0</v>
      </c>
      <c r="V20" s="67">
        <f t="shared" si="0"/>
        <v>2092.12</v>
      </c>
      <c r="W20" s="33">
        <f t="shared" si="3"/>
        <v>0.82270169491525436</v>
      </c>
      <c r="X20" s="6" t="s">
        <v>26</v>
      </c>
      <c r="Y20" s="13" t="s">
        <v>74</v>
      </c>
    </row>
    <row r="21" spans="1:25" ht="47.25" customHeight="1" x14ac:dyDescent="0.25">
      <c r="A21" s="6" t="s">
        <v>59</v>
      </c>
      <c r="B21" s="7" t="s">
        <v>23</v>
      </c>
      <c r="C21" s="8" t="s">
        <v>24</v>
      </c>
      <c r="D21" s="9" t="s">
        <v>31</v>
      </c>
      <c r="E21" s="9" t="s">
        <v>53</v>
      </c>
      <c r="F21" s="9" t="s">
        <v>54</v>
      </c>
      <c r="G21" s="20" t="s">
        <v>338</v>
      </c>
      <c r="H21" s="21"/>
      <c r="I21" s="71">
        <v>7075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5177.5</v>
      </c>
      <c r="Q21" s="57">
        <v>0</v>
      </c>
      <c r="R21" s="67">
        <f t="shared" si="1"/>
        <v>0</v>
      </c>
      <c r="S21" s="67">
        <v>0</v>
      </c>
      <c r="T21" s="67">
        <v>0</v>
      </c>
      <c r="U21" s="80">
        <f>SUM(R21-S21)</f>
        <v>0</v>
      </c>
      <c r="V21" s="67">
        <f t="shared" si="0"/>
        <v>1897.5</v>
      </c>
      <c r="W21" s="33">
        <f t="shared" si="3"/>
        <v>0.73180212014134272</v>
      </c>
      <c r="X21" s="6" t="s">
        <v>26</v>
      </c>
      <c r="Y21" s="13" t="s">
        <v>35</v>
      </c>
    </row>
    <row r="22" spans="1:25" ht="47.25" customHeight="1" x14ac:dyDescent="0.25">
      <c r="A22" s="6" t="s">
        <v>60</v>
      </c>
      <c r="B22" s="7" t="s">
        <v>23</v>
      </c>
      <c r="C22" s="8" t="s">
        <v>24</v>
      </c>
      <c r="D22" s="9" t="s">
        <v>31</v>
      </c>
      <c r="E22" s="9" t="s">
        <v>61</v>
      </c>
      <c r="F22" s="9" t="s">
        <v>62</v>
      </c>
      <c r="G22" s="20" t="s">
        <v>63</v>
      </c>
      <c r="H22" s="21">
        <v>46418</v>
      </c>
      <c r="I22" s="71">
        <v>40000</v>
      </c>
      <c r="J22" s="67">
        <v>0</v>
      </c>
      <c r="K22" s="67">
        <v>0</v>
      </c>
      <c r="L22" s="67">
        <v>25.9</v>
      </c>
      <c r="M22" s="67">
        <v>35130.75</v>
      </c>
      <c r="N22" s="67">
        <v>0</v>
      </c>
      <c r="O22" s="67">
        <v>0</v>
      </c>
      <c r="P22" s="67">
        <v>2999.42</v>
      </c>
      <c r="Q22" s="57">
        <v>0</v>
      </c>
      <c r="R22" s="67">
        <f t="shared" si="1"/>
        <v>35156.65</v>
      </c>
      <c r="S22" s="67">
        <v>35156.65</v>
      </c>
      <c r="T22" s="67">
        <v>35156.65</v>
      </c>
      <c r="U22" s="80">
        <f t="shared" si="2"/>
        <v>0</v>
      </c>
      <c r="V22" s="67">
        <f t="shared" si="0"/>
        <v>1843.9299999999985</v>
      </c>
      <c r="W22" s="12">
        <f t="shared" si="3"/>
        <v>0.95390174999999999</v>
      </c>
      <c r="X22" s="6" t="s">
        <v>26</v>
      </c>
      <c r="Y22" s="13" t="s">
        <v>74</v>
      </c>
    </row>
    <row r="23" spans="1:25" ht="47.25" customHeight="1" x14ac:dyDescent="0.25">
      <c r="A23" s="6" t="s">
        <v>60</v>
      </c>
      <c r="B23" s="7" t="s">
        <v>23</v>
      </c>
      <c r="C23" s="8" t="s">
        <v>24</v>
      </c>
      <c r="D23" s="9" t="s">
        <v>31</v>
      </c>
      <c r="E23" s="9" t="s">
        <v>61</v>
      </c>
      <c r="F23" s="9" t="s">
        <v>64</v>
      </c>
      <c r="G23" s="20" t="s">
        <v>65</v>
      </c>
      <c r="H23" s="21">
        <v>46418</v>
      </c>
      <c r="I23" s="71">
        <v>40000</v>
      </c>
      <c r="J23" s="67">
        <v>0</v>
      </c>
      <c r="K23" s="67">
        <v>0</v>
      </c>
      <c r="L23" s="67">
        <v>0</v>
      </c>
      <c r="M23" s="67">
        <v>15000</v>
      </c>
      <c r="N23" s="67">
        <v>0</v>
      </c>
      <c r="O23" s="67">
        <v>0</v>
      </c>
      <c r="P23" s="67">
        <v>22608</v>
      </c>
      <c r="Q23" s="57">
        <v>0</v>
      </c>
      <c r="R23" s="67">
        <f t="shared" si="1"/>
        <v>15000</v>
      </c>
      <c r="S23" s="67">
        <v>0</v>
      </c>
      <c r="T23" s="67">
        <v>0</v>
      </c>
      <c r="U23" s="80">
        <f t="shared" si="2"/>
        <v>15000</v>
      </c>
      <c r="V23" s="67">
        <f t="shared" si="0"/>
        <v>2392</v>
      </c>
      <c r="W23" s="33">
        <f t="shared" si="3"/>
        <v>0.94020000000000004</v>
      </c>
      <c r="X23" s="6" t="s">
        <v>26</v>
      </c>
      <c r="Y23" s="13" t="s">
        <v>74</v>
      </c>
    </row>
    <row r="24" spans="1:25" ht="47.25" customHeight="1" x14ac:dyDescent="0.25">
      <c r="A24" s="6" t="s">
        <v>60</v>
      </c>
      <c r="B24" s="7" t="s">
        <v>23</v>
      </c>
      <c r="C24" s="8" t="s">
        <v>24</v>
      </c>
      <c r="D24" s="9" t="s">
        <v>31</v>
      </c>
      <c r="E24" s="9" t="s">
        <v>61</v>
      </c>
      <c r="F24" s="9" t="s">
        <v>339</v>
      </c>
      <c r="G24" s="20" t="s">
        <v>340</v>
      </c>
      <c r="H24" s="21"/>
      <c r="I24" s="71">
        <v>40000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57">
        <v>0</v>
      </c>
      <c r="R24" s="67">
        <f t="shared" si="1"/>
        <v>0</v>
      </c>
      <c r="S24" s="67">
        <v>0</v>
      </c>
      <c r="T24" s="67">
        <v>0</v>
      </c>
      <c r="U24" s="80">
        <f t="shared" si="2"/>
        <v>0</v>
      </c>
      <c r="V24" s="67">
        <f t="shared" si="0"/>
        <v>40000</v>
      </c>
      <c r="W24" s="33">
        <f t="shared" si="3"/>
        <v>0</v>
      </c>
      <c r="X24" s="6" t="s">
        <v>26</v>
      </c>
      <c r="Y24" s="13" t="s">
        <v>336</v>
      </c>
    </row>
    <row r="25" spans="1:25" ht="47.25" customHeight="1" x14ac:dyDescent="0.25">
      <c r="A25" s="6" t="s">
        <v>66</v>
      </c>
      <c r="B25" s="7"/>
      <c r="C25" s="8"/>
      <c r="D25" s="9"/>
      <c r="E25" s="9"/>
      <c r="F25" s="9" t="s">
        <v>67</v>
      </c>
      <c r="G25" s="20"/>
      <c r="H25" s="21"/>
      <c r="I25" s="69">
        <f>SUBTOTAL(9,I2:I24)</f>
        <v>4225628</v>
      </c>
      <c r="J25" s="69">
        <f t="shared" ref="J25:P25" si="4">SUBTOTAL(9,J2:J23)</f>
        <v>1466927.04</v>
      </c>
      <c r="K25" s="69">
        <f t="shared" si="4"/>
        <v>667298.50000000023</v>
      </c>
      <c r="L25" s="69">
        <f t="shared" si="4"/>
        <v>73122.78</v>
      </c>
      <c r="M25" s="69">
        <f t="shared" si="4"/>
        <v>459425.25</v>
      </c>
      <c r="N25" s="69">
        <f t="shared" si="4"/>
        <v>0</v>
      </c>
      <c r="O25" s="69">
        <f t="shared" si="4"/>
        <v>115502</v>
      </c>
      <c r="P25" s="69">
        <f t="shared" si="4"/>
        <v>654543.55000000016</v>
      </c>
      <c r="Q25" s="56"/>
      <c r="R25" s="69">
        <f>SUBTOTAL(9,R2:R24)</f>
        <v>2787275.5700000003</v>
      </c>
      <c r="S25" s="69">
        <f>SUBTOTAL(9,S2:S23)</f>
        <v>2758462.12</v>
      </c>
      <c r="T25" s="69">
        <f>SUBTOTAL(9,T2:T23)</f>
        <v>2632462.12</v>
      </c>
      <c r="U25" s="77">
        <f>SUBTOTAL(9,U2:U23)</f>
        <v>28813.45000000007</v>
      </c>
      <c r="V25" s="69">
        <f>SUBTOTAL(9,V2:V23)</f>
        <v>743808.88000000024</v>
      </c>
      <c r="W25" s="26">
        <f t="shared" si="3"/>
        <v>0.81451067628291007</v>
      </c>
      <c r="X25" s="6"/>
      <c r="Y25" s="13"/>
    </row>
    <row r="26" spans="1:25" ht="47.25" customHeight="1" x14ac:dyDescent="0.25">
      <c r="A26" s="6"/>
      <c r="B26" s="7"/>
      <c r="C26" s="8"/>
      <c r="D26" s="9"/>
      <c r="E26" s="9"/>
      <c r="F26" s="9"/>
      <c r="G26" s="38"/>
      <c r="H26" s="21"/>
      <c r="I26" s="68"/>
      <c r="J26" s="68"/>
      <c r="K26" s="68"/>
      <c r="L26" s="68"/>
      <c r="M26" s="68"/>
      <c r="N26" s="68"/>
      <c r="O26" s="68"/>
      <c r="P26" s="68"/>
      <c r="Q26" s="55"/>
      <c r="R26" s="68"/>
      <c r="S26" s="68"/>
      <c r="T26" s="68"/>
      <c r="U26" s="78"/>
      <c r="V26" s="68"/>
      <c r="W26" s="26"/>
      <c r="X26" s="6"/>
      <c r="Y26" s="13"/>
    </row>
    <row r="27" spans="1:25" ht="47.25" customHeight="1" x14ac:dyDescent="0.25">
      <c r="A27" s="6" t="s">
        <v>68</v>
      </c>
      <c r="B27" s="7" t="s">
        <v>69</v>
      </c>
      <c r="C27" s="8" t="s">
        <v>24</v>
      </c>
      <c r="D27" s="9" t="s">
        <v>31</v>
      </c>
      <c r="E27" s="9" t="s">
        <v>70</v>
      </c>
      <c r="F27" s="29" t="s">
        <v>71</v>
      </c>
      <c r="G27" s="20" t="s">
        <v>72</v>
      </c>
      <c r="H27" s="21">
        <v>47269</v>
      </c>
      <c r="I27" s="71">
        <v>1088850</v>
      </c>
      <c r="J27" s="74">
        <v>196302.07</v>
      </c>
      <c r="K27" s="74">
        <v>96991.81</v>
      </c>
      <c r="L27" s="74">
        <v>29762.79</v>
      </c>
      <c r="M27" s="74">
        <v>23937.52</v>
      </c>
      <c r="N27" s="74">
        <v>0</v>
      </c>
      <c r="O27" s="74">
        <v>0</v>
      </c>
      <c r="P27" s="74">
        <v>19368.28</v>
      </c>
      <c r="Q27" s="62"/>
      <c r="R27" s="74">
        <f t="shared" ref="R27:R42" si="5">SUM(J27:O27)</f>
        <v>346994.19</v>
      </c>
      <c r="S27" s="74">
        <v>243632.29</v>
      </c>
      <c r="T27" s="74">
        <v>213760.27</v>
      </c>
      <c r="U27" s="86"/>
      <c r="V27" s="74">
        <f t="shared" ref="V27:V42" si="6">I27-R27-P27</f>
        <v>722487.53</v>
      </c>
      <c r="W27" s="12">
        <f t="shared" ref="W27:W43" si="7">(R27+P27)/I27</f>
        <v>0.33646734628277536</v>
      </c>
      <c r="X27" s="6" t="s">
        <v>73</v>
      </c>
      <c r="Y27" s="13" t="s">
        <v>51</v>
      </c>
    </row>
    <row r="28" spans="1:25" ht="47.25" customHeight="1" x14ac:dyDescent="0.25">
      <c r="A28" s="6" t="s">
        <v>68</v>
      </c>
      <c r="B28" s="7" t="s">
        <v>69</v>
      </c>
      <c r="C28" s="8" t="s">
        <v>24</v>
      </c>
      <c r="D28" s="9" t="s">
        <v>31</v>
      </c>
      <c r="E28" s="9" t="s">
        <v>70</v>
      </c>
      <c r="F28" s="29" t="s">
        <v>71</v>
      </c>
      <c r="G28" s="20" t="s">
        <v>72</v>
      </c>
      <c r="H28" s="21">
        <v>47269</v>
      </c>
      <c r="I28" s="71">
        <v>211356</v>
      </c>
      <c r="J28" s="74">
        <v>44454.46</v>
      </c>
      <c r="K28" s="74">
        <v>26208.19</v>
      </c>
      <c r="L28" s="74">
        <v>38.700000000000003</v>
      </c>
      <c r="M28" s="74">
        <v>8625.4699999999993</v>
      </c>
      <c r="N28" s="68">
        <v>0</v>
      </c>
      <c r="O28" s="68">
        <v>0</v>
      </c>
      <c r="P28" s="68">
        <v>0</v>
      </c>
      <c r="Q28" s="55"/>
      <c r="R28" s="74">
        <f t="shared" si="5"/>
        <v>79326.819999999992</v>
      </c>
      <c r="S28" s="74">
        <v>74193.8</v>
      </c>
      <c r="T28" s="74">
        <v>66739.740000000005</v>
      </c>
      <c r="U28" s="78"/>
      <c r="V28" s="74">
        <f t="shared" si="6"/>
        <v>132029.18</v>
      </c>
      <c r="W28" s="12">
        <f t="shared" si="7"/>
        <v>0.37532324608717044</v>
      </c>
      <c r="X28" s="6" t="s">
        <v>73</v>
      </c>
      <c r="Y28" s="13" t="s">
        <v>55</v>
      </c>
    </row>
    <row r="29" spans="1:25" ht="47.25" customHeight="1" x14ac:dyDescent="0.25">
      <c r="A29" s="6" t="s">
        <v>68</v>
      </c>
      <c r="B29" s="7" t="s">
        <v>69</v>
      </c>
      <c r="C29" s="8" t="s">
        <v>24</v>
      </c>
      <c r="D29" s="9" t="s">
        <v>31</v>
      </c>
      <c r="E29" s="9" t="s">
        <v>70</v>
      </c>
      <c r="F29" s="29" t="s">
        <v>75</v>
      </c>
      <c r="G29" s="20" t="s">
        <v>76</v>
      </c>
      <c r="H29" s="21">
        <v>47269</v>
      </c>
      <c r="I29" s="71">
        <v>825913</v>
      </c>
      <c r="J29" s="74">
        <v>193702.03</v>
      </c>
      <c r="K29" s="74">
        <v>93517.05</v>
      </c>
      <c r="L29" s="74">
        <v>81387.070000000007</v>
      </c>
      <c r="M29" s="74">
        <v>293346.23</v>
      </c>
      <c r="N29" s="68">
        <v>0</v>
      </c>
      <c r="O29" s="68">
        <v>0</v>
      </c>
      <c r="P29" s="74">
        <v>57400.49</v>
      </c>
      <c r="Q29" s="55"/>
      <c r="R29" s="74">
        <f t="shared" si="5"/>
        <v>661952.38</v>
      </c>
      <c r="S29" s="68">
        <v>594685.77</v>
      </c>
      <c r="T29" s="74">
        <v>616901.24</v>
      </c>
      <c r="U29" s="78"/>
      <c r="V29" s="74">
        <f t="shared" si="6"/>
        <v>106560.13</v>
      </c>
      <c r="W29" s="12">
        <f t="shared" si="7"/>
        <v>0.87097898931243367</v>
      </c>
      <c r="X29" s="6" t="s">
        <v>73</v>
      </c>
      <c r="Y29" s="13" t="s">
        <v>74</v>
      </c>
    </row>
    <row r="30" spans="1:25" ht="47.25" customHeight="1" x14ac:dyDescent="0.25">
      <c r="A30" s="6" t="s">
        <v>68</v>
      </c>
      <c r="B30" s="7" t="s">
        <v>69</v>
      </c>
      <c r="C30" s="8" t="s">
        <v>24</v>
      </c>
      <c r="D30" s="9" t="s">
        <v>31</v>
      </c>
      <c r="E30" s="9" t="s">
        <v>70</v>
      </c>
      <c r="F30" s="29" t="s">
        <v>75</v>
      </c>
      <c r="G30" s="20" t="s">
        <v>76</v>
      </c>
      <c r="H30" s="21">
        <v>47269</v>
      </c>
      <c r="I30" s="71">
        <v>180382</v>
      </c>
      <c r="J30" s="74">
        <v>80264.3</v>
      </c>
      <c r="K30" s="74">
        <v>48622.38</v>
      </c>
      <c r="L30" s="74">
        <v>600</v>
      </c>
      <c r="M30" s="74">
        <v>9548.7199999999993</v>
      </c>
      <c r="N30" s="68">
        <v>0</v>
      </c>
      <c r="O30" s="68">
        <v>0</v>
      </c>
      <c r="P30" s="74">
        <v>1083.8599999999999</v>
      </c>
      <c r="Q30" s="55"/>
      <c r="R30" s="74">
        <f t="shared" si="5"/>
        <v>139035.4</v>
      </c>
      <c r="S30" s="74">
        <v>101486.19</v>
      </c>
      <c r="T30" s="74">
        <v>101486.19</v>
      </c>
      <c r="U30" s="78"/>
      <c r="V30" s="74">
        <f t="shared" si="6"/>
        <v>40262.740000000005</v>
      </c>
      <c r="W30" s="12">
        <f t="shared" si="7"/>
        <v>0.77679180849530427</v>
      </c>
      <c r="X30" s="6" t="s">
        <v>73</v>
      </c>
      <c r="Y30" s="13" t="s">
        <v>74</v>
      </c>
    </row>
    <row r="31" spans="1:25" ht="47.25" customHeight="1" x14ac:dyDescent="0.25">
      <c r="A31" s="6" t="s">
        <v>77</v>
      </c>
      <c r="B31" s="7" t="s">
        <v>69</v>
      </c>
      <c r="C31" s="8" t="s">
        <v>24</v>
      </c>
      <c r="D31" s="9" t="s">
        <v>31</v>
      </c>
      <c r="E31" s="9" t="s">
        <v>78</v>
      </c>
      <c r="F31" s="29" t="s">
        <v>79</v>
      </c>
      <c r="G31" s="20" t="s">
        <v>80</v>
      </c>
      <c r="H31" s="21">
        <v>46081</v>
      </c>
      <c r="I31" s="71">
        <v>950000</v>
      </c>
      <c r="J31" s="87">
        <v>400021.89</v>
      </c>
      <c r="K31" s="87">
        <v>165798.89000000001</v>
      </c>
      <c r="L31" s="87">
        <v>14839.58</v>
      </c>
      <c r="M31" s="87">
        <v>68419.61</v>
      </c>
      <c r="N31" s="81">
        <v>0</v>
      </c>
      <c r="O31" s="87">
        <v>40350</v>
      </c>
      <c r="P31" s="87">
        <v>6313.03</v>
      </c>
      <c r="Q31" s="58"/>
      <c r="R31" s="74">
        <f t="shared" si="5"/>
        <v>689429.97</v>
      </c>
      <c r="S31" s="68">
        <v>634276.18999999994</v>
      </c>
      <c r="T31" s="74">
        <v>660880.18000000005</v>
      </c>
      <c r="U31" s="78"/>
      <c r="V31" s="74">
        <f t="shared" si="6"/>
        <v>254257.00000000003</v>
      </c>
      <c r="W31" s="12">
        <f t="shared" si="7"/>
        <v>0.73236105263157891</v>
      </c>
      <c r="X31" s="6" t="s">
        <v>73</v>
      </c>
      <c r="Y31" s="13" t="s">
        <v>35</v>
      </c>
    </row>
    <row r="32" spans="1:25" ht="54" x14ac:dyDescent="0.25">
      <c r="A32" s="6" t="s">
        <v>77</v>
      </c>
      <c r="B32" s="7" t="s">
        <v>69</v>
      </c>
      <c r="C32" s="8" t="s">
        <v>24</v>
      </c>
      <c r="D32" s="9" t="s">
        <v>31</v>
      </c>
      <c r="E32" s="9" t="s">
        <v>78</v>
      </c>
      <c r="F32" s="29" t="s">
        <v>81</v>
      </c>
      <c r="G32" s="20" t="s">
        <v>82</v>
      </c>
      <c r="H32" s="21">
        <v>46081</v>
      </c>
      <c r="I32" s="71">
        <v>300000</v>
      </c>
      <c r="J32" s="87">
        <v>100269.96</v>
      </c>
      <c r="K32" s="87">
        <v>44472.93</v>
      </c>
      <c r="L32" s="87">
        <v>43967.17</v>
      </c>
      <c r="M32" s="87">
        <v>94416.89</v>
      </c>
      <c r="N32" s="87">
        <v>0</v>
      </c>
      <c r="O32" s="87">
        <v>0</v>
      </c>
      <c r="P32" s="87">
        <v>0</v>
      </c>
      <c r="Q32" s="88"/>
      <c r="R32" s="74">
        <f t="shared" si="5"/>
        <v>283126.95</v>
      </c>
      <c r="S32" s="74">
        <v>283055.01</v>
      </c>
      <c r="T32" s="74">
        <v>283055.01</v>
      </c>
      <c r="U32" s="86"/>
      <c r="V32" s="74">
        <f t="shared" si="6"/>
        <v>16873.049999999988</v>
      </c>
      <c r="W32" s="12">
        <f t="shared" si="7"/>
        <v>0.9437565</v>
      </c>
      <c r="X32" s="6" t="s">
        <v>73</v>
      </c>
      <c r="Y32" s="13" t="s">
        <v>395</v>
      </c>
    </row>
    <row r="33" spans="1:26" ht="54" x14ac:dyDescent="0.25">
      <c r="A33" s="6" t="s">
        <v>77</v>
      </c>
      <c r="B33" s="7" t="s">
        <v>69</v>
      </c>
      <c r="C33" s="8" t="s">
        <v>24</v>
      </c>
      <c r="D33" s="9" t="s">
        <v>31</v>
      </c>
      <c r="E33" s="9" t="s">
        <v>78</v>
      </c>
      <c r="F33" s="29" t="s">
        <v>84</v>
      </c>
      <c r="G33" s="20" t="s">
        <v>85</v>
      </c>
      <c r="H33" s="21">
        <v>46081</v>
      </c>
      <c r="I33" s="71">
        <v>250752</v>
      </c>
      <c r="J33" s="87">
        <v>95665.69</v>
      </c>
      <c r="K33" s="87">
        <v>42974.51</v>
      </c>
      <c r="L33" s="87">
        <v>8968.86</v>
      </c>
      <c r="M33" s="87">
        <v>82365.7</v>
      </c>
      <c r="N33" s="87">
        <v>0</v>
      </c>
      <c r="O33" s="87">
        <v>0</v>
      </c>
      <c r="P33" s="87">
        <v>0</v>
      </c>
      <c r="Q33" s="88"/>
      <c r="R33" s="74">
        <f t="shared" si="5"/>
        <v>229974.76</v>
      </c>
      <c r="S33" s="74">
        <v>229974.76</v>
      </c>
      <c r="T33" s="74">
        <v>229974.76</v>
      </c>
      <c r="U33" s="86"/>
      <c r="V33" s="74">
        <f t="shared" si="6"/>
        <v>20777.239999999991</v>
      </c>
      <c r="W33" s="12">
        <f t="shared" si="7"/>
        <v>0.91714028203164888</v>
      </c>
      <c r="X33" s="6" t="s">
        <v>73</v>
      </c>
      <c r="Y33" s="13" t="s">
        <v>395</v>
      </c>
      <c r="Z33" s="65"/>
    </row>
    <row r="34" spans="1:26" ht="54" x14ac:dyDescent="0.25">
      <c r="A34" s="27" t="s">
        <v>77</v>
      </c>
      <c r="B34" s="7" t="s">
        <v>69</v>
      </c>
      <c r="C34" s="8" t="s">
        <v>24</v>
      </c>
      <c r="D34" s="28" t="s">
        <v>31</v>
      </c>
      <c r="E34" s="9" t="s">
        <v>78</v>
      </c>
      <c r="F34" s="9" t="s">
        <v>86</v>
      </c>
      <c r="G34" s="9" t="s">
        <v>87</v>
      </c>
      <c r="H34" s="41">
        <v>46081</v>
      </c>
      <c r="I34" s="71">
        <v>300000</v>
      </c>
      <c r="J34" s="87">
        <v>114032.98</v>
      </c>
      <c r="K34" s="87">
        <v>41349.58</v>
      </c>
      <c r="L34" s="87">
        <v>23647.41</v>
      </c>
      <c r="M34" s="87">
        <v>44784.34</v>
      </c>
      <c r="N34" s="87">
        <v>0</v>
      </c>
      <c r="O34" s="87">
        <v>37153.5</v>
      </c>
      <c r="P34" s="87">
        <v>0</v>
      </c>
      <c r="Q34" s="88"/>
      <c r="R34" s="74">
        <f t="shared" si="5"/>
        <v>260967.81</v>
      </c>
      <c r="S34" s="74">
        <v>260967.81</v>
      </c>
      <c r="T34" s="74">
        <v>260967.81</v>
      </c>
      <c r="U34" s="86"/>
      <c r="V34" s="74">
        <f t="shared" si="6"/>
        <v>39032.19</v>
      </c>
      <c r="W34" s="12">
        <f t="shared" si="7"/>
        <v>0.86989269999999996</v>
      </c>
      <c r="X34" s="27" t="s">
        <v>73</v>
      </c>
      <c r="Y34" s="13" t="s">
        <v>395</v>
      </c>
      <c r="Z34" s="65"/>
    </row>
    <row r="35" spans="1:26" ht="54" x14ac:dyDescent="0.25">
      <c r="A35" s="27" t="s">
        <v>77</v>
      </c>
      <c r="B35" s="7" t="s">
        <v>69</v>
      </c>
      <c r="C35" s="8" t="s">
        <v>24</v>
      </c>
      <c r="D35" s="28" t="s">
        <v>31</v>
      </c>
      <c r="E35" s="9" t="s">
        <v>78</v>
      </c>
      <c r="F35" s="9" t="s">
        <v>88</v>
      </c>
      <c r="G35" s="9" t="s">
        <v>89</v>
      </c>
      <c r="H35" s="41">
        <v>46081</v>
      </c>
      <c r="I35" s="71">
        <v>300000</v>
      </c>
      <c r="J35" s="87">
        <v>60106.04</v>
      </c>
      <c r="K35" s="87">
        <v>20700.939999999999</v>
      </c>
      <c r="L35" s="87">
        <v>25708.76</v>
      </c>
      <c r="M35" s="87">
        <v>116820.74</v>
      </c>
      <c r="N35" s="87">
        <v>0</v>
      </c>
      <c r="O35" s="87">
        <v>38391.18</v>
      </c>
      <c r="P35" s="87">
        <v>0</v>
      </c>
      <c r="Q35" s="88"/>
      <c r="R35" s="74">
        <f t="shared" si="5"/>
        <v>261727.65999999997</v>
      </c>
      <c r="S35" s="74">
        <v>261727.66</v>
      </c>
      <c r="T35" s="74">
        <v>261727.66</v>
      </c>
      <c r="U35" s="86"/>
      <c r="V35" s="74">
        <f t="shared" si="6"/>
        <v>38272.340000000026</v>
      </c>
      <c r="W35" s="12">
        <f t="shared" si="7"/>
        <v>0.87242553333333328</v>
      </c>
      <c r="X35" s="27" t="s">
        <v>73</v>
      </c>
      <c r="Y35" s="13" t="s">
        <v>395</v>
      </c>
      <c r="Z35" s="65"/>
    </row>
    <row r="36" spans="1:26" ht="47.25" customHeight="1" x14ac:dyDescent="0.25">
      <c r="A36" s="6" t="s">
        <v>90</v>
      </c>
      <c r="B36" s="7" t="s">
        <v>69</v>
      </c>
      <c r="C36" s="8" t="s">
        <v>24</v>
      </c>
      <c r="D36" s="9" t="s">
        <v>31</v>
      </c>
      <c r="E36" s="9" t="s">
        <v>91</v>
      </c>
      <c r="F36" s="29" t="s">
        <v>341</v>
      </c>
      <c r="G36" s="20" t="s">
        <v>342</v>
      </c>
      <c r="H36" s="21"/>
      <c r="I36" s="71">
        <v>63148</v>
      </c>
      <c r="J36" s="87">
        <v>9903.83</v>
      </c>
      <c r="K36" s="87">
        <v>4931.53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58"/>
      <c r="R36" s="74">
        <f t="shared" si="5"/>
        <v>14835.36</v>
      </c>
      <c r="S36" s="74">
        <v>14379.19</v>
      </c>
      <c r="T36" s="74">
        <v>14379.19</v>
      </c>
      <c r="U36" s="78"/>
      <c r="V36" s="67">
        <f t="shared" si="6"/>
        <v>48312.639999999999</v>
      </c>
      <c r="W36" s="12">
        <f t="shared" si="7"/>
        <v>0.23493000570089315</v>
      </c>
      <c r="X36" s="27" t="s">
        <v>94</v>
      </c>
      <c r="Y36" s="13" t="s">
        <v>51</v>
      </c>
    </row>
    <row r="37" spans="1:26" ht="47.25" customHeight="1" x14ac:dyDescent="0.25">
      <c r="A37" s="6" t="s">
        <v>95</v>
      </c>
      <c r="B37" s="7" t="s">
        <v>69</v>
      </c>
      <c r="C37" s="8" t="s">
        <v>24</v>
      </c>
      <c r="D37" s="9" t="s">
        <v>31</v>
      </c>
      <c r="E37" s="9" t="s">
        <v>91</v>
      </c>
      <c r="F37" s="29" t="s">
        <v>341</v>
      </c>
      <c r="G37" s="20" t="s">
        <v>342</v>
      </c>
      <c r="H37" s="21"/>
      <c r="I37" s="71">
        <v>8847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0</v>
      </c>
      <c r="P37" s="81">
        <v>0</v>
      </c>
      <c r="Q37" s="58"/>
      <c r="R37" s="68">
        <f t="shared" si="5"/>
        <v>0</v>
      </c>
      <c r="S37" s="68">
        <v>0</v>
      </c>
      <c r="T37" s="68">
        <v>0</v>
      </c>
      <c r="U37" s="78"/>
      <c r="V37" s="67">
        <f t="shared" si="6"/>
        <v>8847</v>
      </c>
      <c r="W37" s="12">
        <f t="shared" si="7"/>
        <v>0</v>
      </c>
      <c r="X37" s="27" t="s">
        <v>94</v>
      </c>
      <c r="Y37" s="13" t="s">
        <v>343</v>
      </c>
    </row>
    <row r="38" spans="1:26" ht="47.25" customHeight="1" x14ac:dyDescent="0.25">
      <c r="A38" s="6" t="s">
        <v>90</v>
      </c>
      <c r="B38" s="7" t="s">
        <v>69</v>
      </c>
      <c r="C38" s="8" t="s">
        <v>24</v>
      </c>
      <c r="D38" s="9" t="s">
        <v>31</v>
      </c>
      <c r="E38" s="9" t="s">
        <v>91</v>
      </c>
      <c r="F38" s="29" t="s">
        <v>92</v>
      </c>
      <c r="G38" s="20" t="s">
        <v>93</v>
      </c>
      <c r="H38" s="21">
        <v>46387</v>
      </c>
      <c r="I38" s="71">
        <v>126789</v>
      </c>
      <c r="J38" s="54">
        <v>63978.84</v>
      </c>
      <c r="K38" s="54">
        <v>25780.19</v>
      </c>
      <c r="L38" s="54">
        <v>34</v>
      </c>
      <c r="M38" s="54">
        <v>965.67</v>
      </c>
      <c r="N38" s="81">
        <v>0</v>
      </c>
      <c r="O38" s="81">
        <v>0</v>
      </c>
      <c r="P38" s="81">
        <v>0</v>
      </c>
      <c r="Q38" s="58"/>
      <c r="R38" s="67">
        <f t="shared" si="5"/>
        <v>90758.7</v>
      </c>
      <c r="S38" s="67">
        <v>70260.710000000006</v>
      </c>
      <c r="T38" s="67">
        <v>70260.710000000006</v>
      </c>
      <c r="U38" s="78"/>
      <c r="V38" s="67">
        <f t="shared" si="6"/>
        <v>36030.300000000003</v>
      </c>
      <c r="W38" s="12">
        <f t="shared" si="7"/>
        <v>0.71582471665523029</v>
      </c>
      <c r="X38" s="27" t="s">
        <v>94</v>
      </c>
      <c r="Y38" s="13" t="s">
        <v>35</v>
      </c>
    </row>
    <row r="39" spans="1:26" ht="47.25" customHeight="1" x14ac:dyDescent="0.25">
      <c r="A39" s="6" t="s">
        <v>95</v>
      </c>
      <c r="B39" s="7" t="s">
        <v>69</v>
      </c>
      <c r="C39" s="8" t="s">
        <v>24</v>
      </c>
      <c r="D39" s="9" t="s">
        <v>31</v>
      </c>
      <c r="E39" s="9" t="s">
        <v>91</v>
      </c>
      <c r="F39" s="29" t="s">
        <v>92</v>
      </c>
      <c r="G39" s="20" t="s">
        <v>93</v>
      </c>
      <c r="H39" s="21">
        <v>46387</v>
      </c>
      <c r="I39" s="71">
        <v>18595</v>
      </c>
      <c r="J39" s="81">
        <v>0</v>
      </c>
      <c r="K39" s="81">
        <v>0</v>
      </c>
      <c r="L39" s="54">
        <v>1158</v>
      </c>
      <c r="M39" s="54">
        <v>4924.07</v>
      </c>
      <c r="N39" s="81">
        <v>0</v>
      </c>
      <c r="O39" s="81">
        <v>0</v>
      </c>
      <c r="P39" s="81">
        <v>0</v>
      </c>
      <c r="Q39" s="58"/>
      <c r="R39" s="67">
        <f t="shared" si="5"/>
        <v>6082.07</v>
      </c>
      <c r="S39" s="67">
        <v>6082.07</v>
      </c>
      <c r="T39" s="67">
        <v>6082.07</v>
      </c>
      <c r="U39" s="78"/>
      <c r="V39" s="67">
        <f t="shared" si="6"/>
        <v>12512.93</v>
      </c>
      <c r="W39" s="12">
        <f t="shared" si="7"/>
        <v>0.32708093573541275</v>
      </c>
      <c r="X39" s="27" t="s">
        <v>94</v>
      </c>
      <c r="Y39" s="13" t="s">
        <v>55</v>
      </c>
    </row>
    <row r="40" spans="1:26" ht="47.25" customHeight="1" x14ac:dyDescent="0.25">
      <c r="A40" s="6" t="s">
        <v>96</v>
      </c>
      <c r="B40" s="7" t="s">
        <v>69</v>
      </c>
      <c r="C40" s="8" t="s">
        <v>97</v>
      </c>
      <c r="D40" s="9" t="s">
        <v>31</v>
      </c>
      <c r="E40" s="9" t="s">
        <v>98</v>
      </c>
      <c r="F40" s="29" t="s">
        <v>99</v>
      </c>
      <c r="G40" s="20" t="s">
        <v>100</v>
      </c>
      <c r="H40" s="21"/>
      <c r="I40" s="71">
        <v>454929</v>
      </c>
      <c r="J40" s="67">
        <v>71797.440000000002</v>
      </c>
      <c r="K40" s="67">
        <v>43986.38</v>
      </c>
      <c r="L40" s="67">
        <v>0</v>
      </c>
      <c r="M40" s="67">
        <v>423130.79</v>
      </c>
      <c r="N40" s="68">
        <v>0</v>
      </c>
      <c r="O40" s="68">
        <v>0</v>
      </c>
      <c r="P40" s="68">
        <v>0</v>
      </c>
      <c r="Q40" s="55"/>
      <c r="R40" s="82">
        <f t="shared" si="5"/>
        <v>538914.61</v>
      </c>
      <c r="S40" s="68">
        <v>81565.210000000006</v>
      </c>
      <c r="T40" s="68">
        <v>99746.76</v>
      </c>
      <c r="U40" s="78"/>
      <c r="V40" s="82">
        <f t="shared" si="6"/>
        <v>-83985.609999999986</v>
      </c>
      <c r="W40" s="12">
        <f t="shared" si="7"/>
        <v>1.1846125659168794</v>
      </c>
      <c r="X40" s="6" t="s">
        <v>73</v>
      </c>
      <c r="Y40" s="13" t="s">
        <v>394</v>
      </c>
    </row>
    <row r="41" spans="1:26" ht="47.25" customHeight="1" x14ac:dyDescent="0.25">
      <c r="A41" s="6" t="s">
        <v>101</v>
      </c>
      <c r="B41" s="7" t="s">
        <v>69</v>
      </c>
      <c r="C41" s="8" t="s">
        <v>97</v>
      </c>
      <c r="D41" s="9" t="s">
        <v>31</v>
      </c>
      <c r="E41" s="9" t="s">
        <v>98</v>
      </c>
      <c r="F41" s="29" t="s">
        <v>99</v>
      </c>
      <c r="G41" s="20" t="s">
        <v>100</v>
      </c>
      <c r="H41" s="21"/>
      <c r="I41" s="71">
        <v>500000</v>
      </c>
      <c r="J41" s="67">
        <v>278056.96000000002</v>
      </c>
      <c r="K41" s="67">
        <v>138084.24</v>
      </c>
      <c r="L41" s="67">
        <v>4764.3</v>
      </c>
      <c r="M41" s="67">
        <v>193995.64</v>
      </c>
      <c r="N41" s="68">
        <v>0</v>
      </c>
      <c r="O41" s="68">
        <v>0</v>
      </c>
      <c r="P41" s="68">
        <v>0</v>
      </c>
      <c r="Q41" s="55"/>
      <c r="R41" s="82">
        <f t="shared" si="5"/>
        <v>614901.14</v>
      </c>
      <c r="S41" s="68">
        <v>237838.54</v>
      </c>
      <c r="T41" s="68">
        <v>219656.99</v>
      </c>
      <c r="U41" s="78"/>
      <c r="V41" s="82">
        <f t="shared" si="6"/>
        <v>-114901.14000000001</v>
      </c>
      <c r="W41" s="12">
        <f t="shared" si="7"/>
        <v>1.2298022800000001</v>
      </c>
      <c r="X41" s="6" t="s">
        <v>73</v>
      </c>
      <c r="Y41" s="13" t="s">
        <v>394</v>
      </c>
    </row>
    <row r="42" spans="1:26" ht="47.25" customHeight="1" x14ac:dyDescent="0.25">
      <c r="A42" s="6" t="s">
        <v>102</v>
      </c>
      <c r="B42" s="7" t="s">
        <v>69</v>
      </c>
      <c r="C42" s="8" t="s">
        <v>97</v>
      </c>
      <c r="D42" s="9" t="s">
        <v>31</v>
      </c>
      <c r="E42" s="9" t="s">
        <v>98</v>
      </c>
      <c r="F42" s="29" t="s">
        <v>99</v>
      </c>
      <c r="G42" s="20" t="s">
        <v>100</v>
      </c>
      <c r="H42" s="21"/>
      <c r="I42" s="71">
        <v>242</v>
      </c>
      <c r="J42" s="68">
        <v>0</v>
      </c>
      <c r="K42" s="68">
        <v>0</v>
      </c>
      <c r="L42" s="68">
        <v>0</v>
      </c>
      <c r="M42" s="67">
        <v>8654</v>
      </c>
      <c r="N42" s="68">
        <v>0</v>
      </c>
      <c r="O42" s="68">
        <v>0</v>
      </c>
      <c r="P42" s="68">
        <v>0</v>
      </c>
      <c r="Q42" s="55"/>
      <c r="R42" s="82">
        <f t="shared" si="5"/>
        <v>8654</v>
      </c>
      <c r="S42" s="68">
        <v>0</v>
      </c>
      <c r="T42" s="68">
        <v>0</v>
      </c>
      <c r="U42" s="78"/>
      <c r="V42" s="82">
        <f t="shared" si="6"/>
        <v>-8412</v>
      </c>
      <c r="W42" s="12">
        <f t="shared" si="7"/>
        <v>35.760330578512395</v>
      </c>
      <c r="X42" s="6" t="s">
        <v>73</v>
      </c>
      <c r="Y42" s="13" t="s">
        <v>393</v>
      </c>
    </row>
    <row r="43" spans="1:26" ht="47.25" customHeight="1" x14ac:dyDescent="0.25">
      <c r="A43" s="6" t="s">
        <v>66</v>
      </c>
      <c r="B43" s="7"/>
      <c r="C43" s="8"/>
      <c r="D43" s="9"/>
      <c r="E43" s="9"/>
      <c r="F43" s="9"/>
      <c r="G43" s="20"/>
      <c r="H43" s="21"/>
      <c r="I43" s="69">
        <f>SUBTOTAL(9,I27:I42)</f>
        <v>5579803</v>
      </c>
      <c r="J43" s="69">
        <f t="shared" ref="J43:V43" si="8">SUBTOTAL(9,J26:J42)</f>
        <v>1708556.49</v>
      </c>
      <c r="K43" s="69">
        <f t="shared" si="8"/>
        <v>793418.61999999988</v>
      </c>
      <c r="L43" s="69">
        <f t="shared" si="8"/>
        <v>234876.63999999998</v>
      </c>
      <c r="M43" s="69">
        <f t="shared" si="8"/>
        <v>1373935.3899999997</v>
      </c>
      <c r="N43" s="69">
        <f t="shared" si="8"/>
        <v>0</v>
      </c>
      <c r="O43" s="69">
        <f t="shared" si="8"/>
        <v>115894.68</v>
      </c>
      <c r="P43" s="69">
        <f t="shared" si="8"/>
        <v>84165.659999999989</v>
      </c>
      <c r="Q43" s="56"/>
      <c r="R43" s="69">
        <f>SUBTOTAL(9,R26:R42)</f>
        <v>4226681.8199999994</v>
      </c>
      <c r="S43" s="69">
        <f t="shared" si="8"/>
        <v>3094125.1999999997</v>
      </c>
      <c r="T43" s="69">
        <f>SUBTOTAL(9,T26:T42)</f>
        <v>3105618.58</v>
      </c>
      <c r="U43" s="77"/>
      <c r="V43" s="69">
        <f t="shared" si="8"/>
        <v>1268955.52</v>
      </c>
      <c r="W43" s="26">
        <f t="shared" si="7"/>
        <v>0.77258058752253433</v>
      </c>
      <c r="X43" s="6"/>
      <c r="Y43" s="13"/>
    </row>
    <row r="44" spans="1:26" s="14" customFormat="1" ht="47.25" customHeight="1" x14ac:dyDescent="0.25">
      <c r="A44" s="6"/>
      <c r="B44" s="7"/>
      <c r="C44" s="8"/>
      <c r="D44" s="9"/>
      <c r="E44" s="9"/>
      <c r="F44" s="29"/>
      <c r="G44" s="20"/>
      <c r="H44" s="21"/>
      <c r="I44" s="68"/>
      <c r="J44" s="68"/>
      <c r="K44" s="68"/>
      <c r="L44" s="68"/>
      <c r="M44" s="68"/>
      <c r="N44" s="68"/>
      <c r="O44" s="68"/>
      <c r="P44" s="68"/>
      <c r="Q44" s="55"/>
      <c r="R44" s="68"/>
      <c r="S44" s="68"/>
      <c r="T44" s="68"/>
      <c r="U44" s="78"/>
      <c r="V44" s="68"/>
      <c r="W44" s="26"/>
      <c r="X44" s="6"/>
      <c r="Y44" s="13"/>
      <c r="Z44" s="63"/>
    </row>
    <row r="45" spans="1:26" ht="47.25" customHeight="1" x14ac:dyDescent="0.25">
      <c r="A45" s="6" t="s">
        <v>104</v>
      </c>
      <c r="B45" s="7" t="s">
        <v>105</v>
      </c>
      <c r="C45" s="8" t="s">
        <v>97</v>
      </c>
      <c r="D45" s="9" t="s">
        <v>31</v>
      </c>
      <c r="E45" s="9" t="s">
        <v>106</v>
      </c>
      <c r="F45" s="9" t="s">
        <v>107</v>
      </c>
      <c r="G45" s="20" t="s">
        <v>100</v>
      </c>
      <c r="H45" s="21"/>
      <c r="I45" s="71">
        <v>183095</v>
      </c>
      <c r="J45" s="67">
        <v>52129.95</v>
      </c>
      <c r="K45" s="67">
        <v>25321.06</v>
      </c>
      <c r="L45" s="67">
        <v>30418.3</v>
      </c>
      <c r="M45" s="67">
        <v>13000</v>
      </c>
      <c r="N45" s="67">
        <v>5000</v>
      </c>
      <c r="O45" s="67">
        <v>0</v>
      </c>
      <c r="P45" s="67">
        <v>0</v>
      </c>
      <c r="Q45" s="57">
        <v>0.23019999999999999</v>
      </c>
      <c r="R45" s="67">
        <f>SUM(J45:O45)</f>
        <v>125869.31</v>
      </c>
      <c r="S45" s="67">
        <v>125869.31</v>
      </c>
      <c r="T45" s="67">
        <v>121817.38</v>
      </c>
      <c r="U45" s="80">
        <f t="shared" ref="U45:U46" si="9">SUM(R45-S45)</f>
        <v>0</v>
      </c>
      <c r="V45" s="67">
        <f>I45-R45-P45</f>
        <v>57225.69</v>
      </c>
      <c r="W45" s="33">
        <f>(R45+P45)/I45</f>
        <v>0.68745356235833854</v>
      </c>
      <c r="X45" s="6" t="s">
        <v>108</v>
      </c>
      <c r="Y45" s="13" t="s">
        <v>380</v>
      </c>
    </row>
    <row r="46" spans="1:26" ht="47.25" customHeight="1" x14ac:dyDescent="0.25">
      <c r="A46" s="6" t="s">
        <v>104</v>
      </c>
      <c r="B46" s="7" t="s">
        <v>105</v>
      </c>
      <c r="C46" s="8" t="s">
        <v>97</v>
      </c>
      <c r="D46" s="9" t="s">
        <v>31</v>
      </c>
      <c r="E46" s="9" t="s">
        <v>106</v>
      </c>
      <c r="F46" s="9" t="s">
        <v>367</v>
      </c>
      <c r="G46" s="20" t="s">
        <v>368</v>
      </c>
      <c r="H46" s="21"/>
      <c r="I46" s="71">
        <v>158320</v>
      </c>
      <c r="J46" s="67">
        <v>16024.09</v>
      </c>
      <c r="K46" s="67">
        <v>7738.17</v>
      </c>
      <c r="L46" s="67">
        <v>0</v>
      </c>
      <c r="M46" s="67">
        <v>0</v>
      </c>
      <c r="N46" s="67">
        <v>0</v>
      </c>
      <c r="O46" s="67">
        <v>0</v>
      </c>
      <c r="P46" s="67">
        <v>3125</v>
      </c>
      <c r="Q46" s="57">
        <v>0.23019999999999999</v>
      </c>
      <c r="R46" s="67">
        <f>SUM(J46:O46)</f>
        <v>23762.260000000002</v>
      </c>
      <c r="S46" s="67">
        <v>23762.26</v>
      </c>
      <c r="T46" s="67">
        <v>23762.26</v>
      </c>
      <c r="U46" s="80">
        <f t="shared" si="9"/>
        <v>3.637978807091713E-12</v>
      </c>
      <c r="V46" s="67">
        <f>I46-R46-P46</f>
        <v>131432.74</v>
      </c>
      <c r="W46" s="33"/>
      <c r="X46" s="6" t="s">
        <v>108</v>
      </c>
      <c r="Y46" s="13" t="s">
        <v>336</v>
      </c>
    </row>
    <row r="47" spans="1:26" ht="47.25" customHeight="1" x14ac:dyDescent="0.25">
      <c r="A47" s="6" t="s">
        <v>66</v>
      </c>
      <c r="B47" s="7"/>
      <c r="C47" s="8"/>
      <c r="D47" s="9"/>
      <c r="E47" s="9"/>
      <c r="F47" s="9"/>
      <c r="G47" s="20"/>
      <c r="H47" s="21"/>
      <c r="I47" s="69">
        <f>SUBTOTAL(9,I45:I46)</f>
        <v>341415</v>
      </c>
      <c r="J47" s="69">
        <f t="shared" ref="J47:P47" si="10">SUBTOTAL(9,J44:J46)</f>
        <v>68154.039999999994</v>
      </c>
      <c r="K47" s="69">
        <f t="shared" si="10"/>
        <v>33059.230000000003</v>
      </c>
      <c r="L47" s="69">
        <f t="shared" si="10"/>
        <v>30418.3</v>
      </c>
      <c r="M47" s="69">
        <f t="shared" si="10"/>
        <v>13000</v>
      </c>
      <c r="N47" s="69">
        <f t="shared" si="10"/>
        <v>5000</v>
      </c>
      <c r="O47" s="69">
        <f t="shared" si="10"/>
        <v>0</v>
      </c>
      <c r="P47" s="69">
        <f t="shared" si="10"/>
        <v>3125</v>
      </c>
      <c r="Q47" s="56"/>
      <c r="R47" s="69">
        <f>SUBTOTAL(9,R44:R46)</f>
        <v>149631.57</v>
      </c>
      <c r="S47" s="69">
        <f>SUBTOTAL(9,S44:S46)</f>
        <v>149631.57</v>
      </c>
      <c r="T47" s="69">
        <f>SUBTOTAL(9,T44:T46)</f>
        <v>145579.64000000001</v>
      </c>
      <c r="U47" s="77">
        <f>SUBTOTAL(9,U44:U46)</f>
        <v>3.637978807091713E-12</v>
      </c>
      <c r="V47" s="69">
        <f>SUBTOTAL(9,V44:V46)</f>
        <v>188658.43</v>
      </c>
      <c r="W47" s="26">
        <f>R47/I47</f>
        <v>0.43826888098062478</v>
      </c>
      <c r="X47" s="6"/>
      <c r="Y47" s="13"/>
    </row>
    <row r="48" spans="1:26" ht="47.25" customHeight="1" x14ac:dyDescent="0.25">
      <c r="A48" s="27"/>
      <c r="B48" s="7"/>
      <c r="C48" s="8"/>
      <c r="D48" s="9"/>
      <c r="E48" s="9"/>
      <c r="F48" s="9"/>
      <c r="G48" s="20"/>
      <c r="H48" s="42"/>
      <c r="I48" s="70"/>
      <c r="W48" s="26"/>
      <c r="X48" s="27"/>
      <c r="Y48" s="13"/>
    </row>
    <row r="49" spans="1:26" ht="47.25" customHeight="1" x14ac:dyDescent="0.25">
      <c r="A49" s="6" t="s">
        <v>109</v>
      </c>
      <c r="B49" s="7" t="s">
        <v>110</v>
      </c>
      <c r="C49" s="8" t="s">
        <v>24</v>
      </c>
      <c r="D49" s="9" t="s">
        <v>31</v>
      </c>
      <c r="E49" s="9" t="s">
        <v>111</v>
      </c>
      <c r="F49" s="29" t="s">
        <v>112</v>
      </c>
      <c r="G49" s="20" t="s">
        <v>34</v>
      </c>
      <c r="H49" s="21">
        <v>46234</v>
      </c>
      <c r="I49" s="71">
        <v>1635399</v>
      </c>
      <c r="J49" s="67">
        <v>455287.11</v>
      </c>
      <c r="K49" s="67">
        <v>167061.51999999999</v>
      </c>
      <c r="L49" s="67">
        <v>138745.85</v>
      </c>
      <c r="M49" s="67">
        <v>546062.38</v>
      </c>
      <c r="N49" s="67">
        <v>0</v>
      </c>
      <c r="O49" s="67">
        <v>0</v>
      </c>
      <c r="P49" s="67">
        <v>23985.9</v>
      </c>
      <c r="Q49" s="57">
        <v>0</v>
      </c>
      <c r="R49" s="67">
        <f>SUM(J49:O49)</f>
        <v>1307156.8599999999</v>
      </c>
      <c r="S49" s="67">
        <v>1300648.1200000001</v>
      </c>
      <c r="T49" s="67">
        <v>1298948.1200000001</v>
      </c>
      <c r="U49" s="80">
        <f t="shared" ref="U49:U50" si="11">SUM(R49-S49)</f>
        <v>6508.7399999997579</v>
      </c>
      <c r="V49" s="67">
        <f>I49-R49-P49</f>
        <v>304256.24000000011</v>
      </c>
      <c r="W49" s="33">
        <f>(R49+P49)/I49</f>
        <v>0.81395595814843946</v>
      </c>
      <c r="X49" s="6" t="s">
        <v>113</v>
      </c>
      <c r="Y49" s="13" t="s">
        <v>74</v>
      </c>
    </row>
    <row r="50" spans="1:26" ht="47.25" customHeight="1" x14ac:dyDescent="0.25">
      <c r="A50" s="6" t="s">
        <v>109</v>
      </c>
      <c r="B50" s="7" t="s">
        <v>110</v>
      </c>
      <c r="C50" s="8" t="s">
        <v>24</v>
      </c>
      <c r="D50" s="9" t="s">
        <v>31</v>
      </c>
      <c r="E50" s="9" t="s">
        <v>111</v>
      </c>
      <c r="F50" s="29" t="s">
        <v>114</v>
      </c>
      <c r="G50" s="20" t="s">
        <v>37</v>
      </c>
      <c r="H50" s="21"/>
      <c r="I50" s="71">
        <v>1843052</v>
      </c>
      <c r="J50" s="67">
        <v>508601.5</v>
      </c>
      <c r="K50" s="67">
        <v>214952.07</v>
      </c>
      <c r="L50" s="67">
        <v>1934</v>
      </c>
      <c r="M50" s="67">
        <v>31479.59</v>
      </c>
      <c r="N50" s="67">
        <v>0</v>
      </c>
      <c r="O50" s="67">
        <v>0</v>
      </c>
      <c r="P50" s="67">
        <v>4250</v>
      </c>
      <c r="Q50" s="57">
        <v>0.23019999999999999</v>
      </c>
      <c r="R50" s="67">
        <f>SUM(J50:O50)</f>
        <v>756967.16</v>
      </c>
      <c r="S50" s="67">
        <v>747448.97</v>
      </c>
      <c r="T50" s="67">
        <v>747448.97</v>
      </c>
      <c r="U50" s="80">
        <f t="shared" si="11"/>
        <v>9518.1900000000605</v>
      </c>
      <c r="V50" s="67">
        <f>I50-R50-P50</f>
        <v>1081834.8399999999</v>
      </c>
      <c r="W50" s="33">
        <f>(R50+P50)/I50</f>
        <v>0.41301990394193983</v>
      </c>
      <c r="X50" s="6" t="s">
        <v>113</v>
      </c>
      <c r="Y50" s="13" t="s">
        <v>370</v>
      </c>
    </row>
    <row r="51" spans="1:26" ht="46.5" customHeight="1" x14ac:dyDescent="0.25">
      <c r="A51" s="6" t="s">
        <v>66</v>
      </c>
      <c r="B51" s="7"/>
      <c r="C51" s="8"/>
      <c r="D51" s="9"/>
      <c r="E51" s="9"/>
      <c r="F51" s="9"/>
      <c r="G51" s="20"/>
      <c r="H51" s="21"/>
      <c r="I51" s="69">
        <f t="shared" ref="I51:V51" si="12">SUBTOTAL(9,I48:I50)</f>
        <v>3478451</v>
      </c>
      <c r="J51" s="69">
        <f t="shared" si="12"/>
        <v>963888.61</v>
      </c>
      <c r="K51" s="69">
        <f t="shared" si="12"/>
        <v>382013.58999999997</v>
      </c>
      <c r="L51" s="69">
        <f t="shared" si="12"/>
        <v>140679.85</v>
      </c>
      <c r="M51" s="69">
        <f t="shared" si="12"/>
        <v>577541.97</v>
      </c>
      <c r="N51" s="69">
        <f t="shared" si="12"/>
        <v>0</v>
      </c>
      <c r="O51" s="69">
        <f t="shared" si="12"/>
        <v>0</v>
      </c>
      <c r="P51" s="69">
        <f t="shared" si="12"/>
        <v>28235.9</v>
      </c>
      <c r="Q51" s="56"/>
      <c r="R51" s="69">
        <f t="shared" si="12"/>
        <v>2064124.02</v>
      </c>
      <c r="S51" s="69">
        <f t="shared" si="12"/>
        <v>2048097.09</v>
      </c>
      <c r="T51" s="69">
        <f>SUBTOTAL(9,T48:T50)</f>
        <v>2046397.09</v>
      </c>
      <c r="U51" s="77">
        <f t="shared" si="12"/>
        <v>16026.929999999818</v>
      </c>
      <c r="V51" s="69">
        <f t="shared" si="12"/>
        <v>1386091.08</v>
      </c>
      <c r="W51" s="26">
        <f>(R51+P51)/I51</f>
        <v>0.60152059638040034</v>
      </c>
      <c r="X51" s="6"/>
      <c r="Y51" s="13"/>
    </row>
    <row r="52" spans="1:26" ht="47.25" customHeight="1" x14ac:dyDescent="0.25">
      <c r="A52" s="6"/>
      <c r="B52" s="7"/>
      <c r="C52" s="8"/>
      <c r="D52" s="9"/>
      <c r="E52" s="9"/>
      <c r="F52" s="9"/>
      <c r="G52" s="20"/>
      <c r="H52" s="21"/>
      <c r="I52" s="68"/>
      <c r="J52" s="68"/>
      <c r="K52" s="68"/>
      <c r="L52" s="68"/>
      <c r="M52" s="68"/>
      <c r="N52" s="68"/>
      <c r="O52" s="68"/>
      <c r="P52" s="68"/>
      <c r="Q52" s="55"/>
      <c r="R52" s="68"/>
      <c r="S52" s="68"/>
      <c r="T52" s="68"/>
      <c r="U52" s="78"/>
      <c r="V52" s="68"/>
      <c r="W52" s="26"/>
      <c r="X52" s="6"/>
      <c r="Y52" s="13"/>
    </row>
    <row r="53" spans="1:26" ht="47.25" customHeight="1" x14ac:dyDescent="0.25">
      <c r="A53" s="89" t="s">
        <v>115</v>
      </c>
      <c r="B53" s="90" t="s">
        <v>116</v>
      </c>
      <c r="C53" s="90" t="s">
        <v>117</v>
      </c>
      <c r="D53" s="91" t="s">
        <v>31</v>
      </c>
      <c r="E53" s="92" t="s">
        <v>118</v>
      </c>
      <c r="F53" s="91" t="s">
        <v>381</v>
      </c>
      <c r="G53" s="91" t="s">
        <v>382</v>
      </c>
      <c r="H53" s="21"/>
      <c r="I53" s="71">
        <v>907087</v>
      </c>
      <c r="J53" s="68"/>
      <c r="K53" s="68"/>
      <c r="L53" s="68"/>
      <c r="M53" s="68"/>
      <c r="N53" s="68"/>
      <c r="O53" s="68"/>
      <c r="P53" s="68"/>
      <c r="Q53" s="55"/>
      <c r="R53" s="68"/>
      <c r="S53" s="68"/>
      <c r="T53" s="68"/>
      <c r="U53" s="78"/>
      <c r="V53" s="76"/>
      <c r="W53" s="12">
        <f>(R53+P53)/I53</f>
        <v>0</v>
      </c>
      <c r="X53" s="6" t="s">
        <v>119</v>
      </c>
      <c r="Y53" s="13" t="s">
        <v>336</v>
      </c>
    </row>
    <row r="54" spans="1:26" ht="46.5" customHeight="1" x14ac:dyDescent="0.25">
      <c r="A54" s="6" t="s">
        <v>66</v>
      </c>
      <c r="B54" s="7"/>
      <c r="C54" s="8"/>
      <c r="D54" s="9"/>
      <c r="E54" s="9"/>
      <c r="F54" s="9"/>
      <c r="G54" s="20"/>
      <c r="H54" s="21"/>
      <c r="I54" s="69">
        <f t="shared" ref="I54:V54" si="13">SUBTOTAL(9,I52:I53)</f>
        <v>907087</v>
      </c>
      <c r="J54" s="69">
        <f t="shared" si="13"/>
        <v>0</v>
      </c>
      <c r="K54" s="69">
        <f t="shared" si="13"/>
        <v>0</v>
      </c>
      <c r="L54" s="69">
        <f t="shared" si="13"/>
        <v>0</v>
      </c>
      <c r="M54" s="69">
        <f t="shared" si="13"/>
        <v>0</v>
      </c>
      <c r="N54" s="69">
        <f t="shared" si="13"/>
        <v>0</v>
      </c>
      <c r="O54" s="69">
        <f t="shared" si="13"/>
        <v>0</v>
      </c>
      <c r="P54" s="69">
        <f t="shared" si="13"/>
        <v>0</v>
      </c>
      <c r="Q54" s="56"/>
      <c r="R54" s="69">
        <f t="shared" si="13"/>
        <v>0</v>
      </c>
      <c r="S54" s="69">
        <f t="shared" si="13"/>
        <v>0</v>
      </c>
      <c r="T54" s="69">
        <f>SUBTOTAL(9,T52:T53)</f>
        <v>0</v>
      </c>
      <c r="U54" s="77"/>
      <c r="V54" s="69">
        <f t="shared" si="13"/>
        <v>0</v>
      </c>
      <c r="W54" s="26">
        <f>(R54+P54)/I54</f>
        <v>0</v>
      </c>
      <c r="X54" s="6"/>
      <c r="Y54" s="13"/>
    </row>
    <row r="55" spans="1:26" ht="46.5" customHeight="1" x14ac:dyDescent="0.25">
      <c r="A55" s="6"/>
      <c r="B55" s="7"/>
      <c r="C55" s="8"/>
      <c r="D55" s="9"/>
      <c r="E55" s="9"/>
      <c r="F55" s="29"/>
      <c r="G55" s="20"/>
      <c r="H55" s="21"/>
      <c r="I55" s="68"/>
      <c r="J55" s="68"/>
      <c r="K55" s="68"/>
      <c r="L55" s="68"/>
      <c r="M55" s="68"/>
      <c r="N55" s="68"/>
      <c r="O55" s="68"/>
      <c r="P55" s="68"/>
      <c r="Q55" s="55"/>
      <c r="R55" s="68"/>
      <c r="S55" s="68"/>
      <c r="T55" s="68"/>
      <c r="U55" s="78"/>
      <c r="V55" s="68"/>
      <c r="W55" s="26"/>
      <c r="X55" s="6"/>
      <c r="Y55" s="13"/>
    </row>
    <row r="56" spans="1:26" ht="62.25" customHeight="1" x14ac:dyDescent="0.25">
      <c r="A56" s="6" t="s">
        <v>120</v>
      </c>
      <c r="B56" s="7" t="s">
        <v>121</v>
      </c>
      <c r="C56" s="8" t="s">
        <v>97</v>
      </c>
      <c r="D56" s="9" t="s">
        <v>31</v>
      </c>
      <c r="E56" s="9" t="s">
        <v>122</v>
      </c>
      <c r="F56" s="29" t="s">
        <v>123</v>
      </c>
      <c r="G56" s="20" t="s">
        <v>124</v>
      </c>
      <c r="H56" s="21">
        <v>46022</v>
      </c>
      <c r="I56" s="71">
        <v>2574418</v>
      </c>
      <c r="J56" s="82">
        <v>311808.43</v>
      </c>
      <c r="K56" s="82">
        <v>156408.18</v>
      </c>
      <c r="L56" s="82">
        <v>38854.230000000003</v>
      </c>
      <c r="M56" s="82">
        <v>1296517.42</v>
      </c>
      <c r="N56" s="82">
        <v>0</v>
      </c>
      <c r="O56" s="82">
        <v>129188.92</v>
      </c>
      <c r="P56" s="82">
        <v>0</v>
      </c>
      <c r="Q56" s="83"/>
      <c r="R56" s="82">
        <f>SUM(J56:O56)</f>
        <v>1932777.1799999997</v>
      </c>
      <c r="S56" s="82">
        <v>1878378.14</v>
      </c>
      <c r="T56" s="82">
        <v>1878378.14</v>
      </c>
      <c r="U56" s="85">
        <f>SUM(R56-S56)</f>
        <v>54399.039999999804</v>
      </c>
      <c r="V56" s="82">
        <f>I56-R56-P56</f>
        <v>641640.8200000003</v>
      </c>
      <c r="W56" s="12">
        <f>(R56+P56)/I56</f>
        <v>0.75076276657481411</v>
      </c>
      <c r="X56" s="6" t="s">
        <v>119</v>
      </c>
      <c r="Y56" s="13" t="s">
        <v>383</v>
      </c>
    </row>
    <row r="57" spans="1:26" s="32" customFormat="1" ht="46.5" customHeight="1" x14ac:dyDescent="0.25">
      <c r="A57" s="6" t="s">
        <v>125</v>
      </c>
      <c r="B57" s="7" t="s">
        <v>121</v>
      </c>
      <c r="C57" s="8" t="s">
        <v>117</v>
      </c>
      <c r="D57" s="9" t="s">
        <v>31</v>
      </c>
      <c r="E57" s="9" t="s">
        <v>126</v>
      </c>
      <c r="F57" s="29" t="s">
        <v>127</v>
      </c>
      <c r="G57" s="20" t="s">
        <v>128</v>
      </c>
      <c r="H57" s="21">
        <v>46112</v>
      </c>
      <c r="I57" s="71">
        <v>1338156</v>
      </c>
      <c r="J57" s="82">
        <v>49807.77</v>
      </c>
      <c r="K57" s="82">
        <v>23078.66</v>
      </c>
      <c r="L57" s="82">
        <v>0</v>
      </c>
      <c r="M57" s="82">
        <v>1125000</v>
      </c>
      <c r="N57" s="82">
        <v>0</v>
      </c>
      <c r="O57" s="82">
        <v>62546</v>
      </c>
      <c r="P57" s="82">
        <v>0</v>
      </c>
      <c r="Q57" s="83"/>
      <c r="R57" s="82">
        <f>SUM(J57:O57)</f>
        <v>1260432.43</v>
      </c>
      <c r="S57" s="82">
        <v>1260432.43</v>
      </c>
      <c r="T57" s="82">
        <v>1260432.43</v>
      </c>
      <c r="U57" s="78">
        <f>SUM(R57-S57)</f>
        <v>0</v>
      </c>
      <c r="V57" s="82">
        <f>I57-R57-P57</f>
        <v>77723.570000000065</v>
      </c>
      <c r="W57" s="12">
        <f>(R57+P57)/I57</f>
        <v>0.94191740723802009</v>
      </c>
      <c r="X57" s="6" t="s">
        <v>129</v>
      </c>
      <c r="Y57" s="13" t="s">
        <v>383</v>
      </c>
      <c r="Z57" s="63"/>
    </row>
    <row r="58" spans="1:26" s="32" customFormat="1" ht="52.5" customHeight="1" x14ac:dyDescent="0.25">
      <c r="A58" s="6" t="s">
        <v>130</v>
      </c>
      <c r="B58" s="7" t="s">
        <v>121</v>
      </c>
      <c r="C58" s="8" t="s">
        <v>117</v>
      </c>
      <c r="D58" s="9" t="s">
        <v>31</v>
      </c>
      <c r="E58" s="9" t="s">
        <v>131</v>
      </c>
      <c r="F58" s="29" t="s">
        <v>132</v>
      </c>
      <c r="G58" s="20" t="s">
        <v>37</v>
      </c>
      <c r="H58" s="21"/>
      <c r="I58" s="71">
        <v>112500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57"/>
      <c r="R58" s="67">
        <v>0</v>
      </c>
      <c r="S58" s="67">
        <v>0</v>
      </c>
      <c r="T58" s="67">
        <v>0</v>
      </c>
      <c r="U58" s="80">
        <f>SUM(R58-S58)</f>
        <v>0</v>
      </c>
      <c r="V58" s="67">
        <v>0</v>
      </c>
      <c r="W58" s="12">
        <v>0</v>
      </c>
      <c r="X58" s="6" t="s">
        <v>119</v>
      </c>
      <c r="Y58" s="13" t="s">
        <v>384</v>
      </c>
      <c r="Z58" s="63"/>
    </row>
    <row r="59" spans="1:26" ht="46.5" customHeight="1" x14ac:dyDescent="0.25">
      <c r="A59" s="6" t="s">
        <v>66</v>
      </c>
      <c r="B59" s="7"/>
      <c r="C59" s="8"/>
      <c r="D59" s="9"/>
      <c r="E59" s="9"/>
      <c r="F59" s="9"/>
      <c r="G59" s="20"/>
      <c r="H59" s="21"/>
      <c r="I59" s="69">
        <f>SUBTOTAL(9,I56:I58)</f>
        <v>4025074</v>
      </c>
      <c r="J59" s="69">
        <f t="shared" ref="J59:P59" si="14">SUBTOTAL(9,J55:J57)</f>
        <v>361616.2</v>
      </c>
      <c r="K59" s="69">
        <f t="shared" si="14"/>
        <v>179486.84</v>
      </c>
      <c r="L59" s="69">
        <f t="shared" si="14"/>
        <v>38854.230000000003</v>
      </c>
      <c r="M59" s="69">
        <f t="shared" si="14"/>
        <v>2421517.42</v>
      </c>
      <c r="N59" s="69">
        <f t="shared" si="14"/>
        <v>0</v>
      </c>
      <c r="O59" s="69">
        <f t="shared" si="14"/>
        <v>191734.91999999998</v>
      </c>
      <c r="P59" s="69">
        <f t="shared" si="14"/>
        <v>0</v>
      </c>
      <c r="Q59" s="56"/>
      <c r="R59" s="69">
        <f>SUBTOTAL(9,R55:R57)</f>
        <v>3193209.6099999994</v>
      </c>
      <c r="S59" s="69">
        <f>SUBTOTAL(9,S55:S57)</f>
        <v>3138810.57</v>
      </c>
      <c r="T59" s="69">
        <f>SUBTOTAL(9,T55:T57)</f>
        <v>3138810.57</v>
      </c>
      <c r="U59" s="77"/>
      <c r="V59" s="69">
        <f>SUBTOTAL(9,V55:V57)</f>
        <v>719364.39000000036</v>
      </c>
      <c r="W59" s="26">
        <f>(R59+P59)/I59</f>
        <v>0.79332941704922677</v>
      </c>
      <c r="X59" s="6"/>
      <c r="Y59" s="13"/>
    </row>
    <row r="60" spans="1:26" ht="47.25" customHeight="1" x14ac:dyDescent="0.25">
      <c r="A60" s="6"/>
      <c r="B60" s="7"/>
      <c r="C60" s="8"/>
      <c r="D60" s="9"/>
      <c r="E60" s="9"/>
      <c r="F60" s="9"/>
      <c r="G60" s="20"/>
      <c r="H60" s="21"/>
      <c r="I60" s="68"/>
      <c r="J60" s="68"/>
      <c r="K60" s="68"/>
      <c r="L60" s="68"/>
      <c r="M60" s="68"/>
      <c r="N60" s="68"/>
      <c r="O60" s="68"/>
      <c r="P60" s="68"/>
      <c r="Q60" s="55"/>
      <c r="R60" s="68"/>
      <c r="S60" s="68"/>
      <c r="T60" s="68"/>
      <c r="U60" s="78"/>
      <c r="V60" s="68"/>
      <c r="W60" s="26"/>
      <c r="X60" s="6"/>
      <c r="Y60" s="13"/>
    </row>
    <row r="61" spans="1:26" ht="62.25" customHeight="1" x14ac:dyDescent="0.25">
      <c r="A61" s="6" t="s">
        <v>133</v>
      </c>
      <c r="B61" s="7" t="s">
        <v>134</v>
      </c>
      <c r="C61" s="8" t="s">
        <v>24</v>
      </c>
      <c r="D61" s="9" t="s">
        <v>31</v>
      </c>
      <c r="E61" s="9" t="s">
        <v>135</v>
      </c>
      <c r="F61" s="22" t="s">
        <v>136</v>
      </c>
      <c r="G61" s="10" t="s">
        <v>137</v>
      </c>
      <c r="H61" s="21"/>
      <c r="I61" s="71">
        <v>350461</v>
      </c>
      <c r="J61" s="82">
        <v>101239.63</v>
      </c>
      <c r="K61" s="82">
        <v>61431.94</v>
      </c>
      <c r="L61" s="82">
        <v>18254.23</v>
      </c>
      <c r="M61" s="82">
        <v>41014.54</v>
      </c>
      <c r="N61" s="82">
        <v>0</v>
      </c>
      <c r="O61" s="82">
        <v>0</v>
      </c>
      <c r="P61" s="82">
        <v>8100</v>
      </c>
      <c r="Q61" s="83">
        <v>0.23019999999999999</v>
      </c>
      <c r="R61" s="82">
        <f t="shared" ref="R61:R66" si="15">SUM(J61:O61)</f>
        <v>221940.34000000003</v>
      </c>
      <c r="S61" s="82">
        <v>221940.33</v>
      </c>
      <c r="T61" s="82">
        <v>221940.33</v>
      </c>
      <c r="U61" s="78">
        <f>R61-S61</f>
        <v>1.0000000038417056E-2</v>
      </c>
      <c r="V61" s="67">
        <f t="shared" ref="V61:V66" si="16">I61-R61-P61</f>
        <v>120420.65999999997</v>
      </c>
      <c r="W61" s="37">
        <f t="shared" ref="W61:W67" si="17">(R61+P61)/I61</f>
        <v>0.65639355020958112</v>
      </c>
      <c r="X61" s="17" t="s">
        <v>138</v>
      </c>
      <c r="Y61" s="13" t="s">
        <v>395</v>
      </c>
    </row>
    <row r="62" spans="1:26" ht="62.25" customHeight="1" x14ac:dyDescent="0.25">
      <c r="A62" s="6" t="s">
        <v>139</v>
      </c>
      <c r="B62" s="7" t="s">
        <v>134</v>
      </c>
      <c r="C62" s="8" t="s">
        <v>24</v>
      </c>
      <c r="D62" s="9" t="s">
        <v>31</v>
      </c>
      <c r="E62" s="9" t="s">
        <v>135</v>
      </c>
      <c r="F62" s="9" t="s">
        <v>136</v>
      </c>
      <c r="G62" s="10" t="s">
        <v>137</v>
      </c>
      <c r="H62" s="21"/>
      <c r="I62" s="71">
        <v>36975</v>
      </c>
      <c r="J62" s="82">
        <v>22500</v>
      </c>
      <c r="K62" s="82">
        <v>13625.38</v>
      </c>
      <c r="L62" s="82">
        <v>0</v>
      </c>
      <c r="M62" s="82"/>
      <c r="N62" s="82">
        <v>0</v>
      </c>
      <c r="O62" s="82">
        <v>0</v>
      </c>
      <c r="P62" s="82">
        <v>0</v>
      </c>
      <c r="Q62" s="83">
        <v>0.23019999999999999</v>
      </c>
      <c r="R62" s="82">
        <f t="shared" si="15"/>
        <v>36125.379999999997</v>
      </c>
      <c r="S62" s="82">
        <v>36125.42</v>
      </c>
      <c r="T62" s="82">
        <v>36125.42</v>
      </c>
      <c r="U62" s="78"/>
      <c r="V62" s="67">
        <f t="shared" si="16"/>
        <v>849.62000000000262</v>
      </c>
      <c r="W62" s="37">
        <f t="shared" si="17"/>
        <v>0.97702177146720748</v>
      </c>
      <c r="X62" s="17" t="s">
        <v>138</v>
      </c>
      <c r="Y62" s="13" t="s">
        <v>395</v>
      </c>
    </row>
    <row r="63" spans="1:26" ht="62.25" customHeight="1" x14ac:dyDescent="0.25">
      <c r="A63" s="6" t="s">
        <v>140</v>
      </c>
      <c r="B63" s="7" t="s">
        <v>134</v>
      </c>
      <c r="C63" s="8" t="s">
        <v>24</v>
      </c>
      <c r="D63" s="9" t="s">
        <v>31</v>
      </c>
      <c r="E63" s="9" t="s">
        <v>135</v>
      </c>
      <c r="F63" s="9" t="s">
        <v>136</v>
      </c>
      <c r="G63" s="10" t="s">
        <v>137</v>
      </c>
      <c r="H63" s="21"/>
      <c r="I63" s="71">
        <v>130614</v>
      </c>
      <c r="J63" s="82">
        <v>75721.25</v>
      </c>
      <c r="K63" s="82">
        <v>39257.019999999997</v>
      </c>
      <c r="L63" s="82">
        <v>3326.32</v>
      </c>
      <c r="M63" s="82">
        <v>3495</v>
      </c>
      <c r="N63" s="82">
        <v>0</v>
      </c>
      <c r="O63" s="82">
        <v>0</v>
      </c>
      <c r="P63" s="82">
        <v>3089.68</v>
      </c>
      <c r="Q63" s="83">
        <v>0.23019999999999999</v>
      </c>
      <c r="R63" s="82">
        <f t="shared" si="15"/>
        <v>121799.59</v>
      </c>
      <c r="S63" s="82">
        <v>118473.27</v>
      </c>
      <c r="T63" s="82">
        <v>118473.27</v>
      </c>
      <c r="U63" s="78">
        <f>R63-S63</f>
        <v>3326.3199999999924</v>
      </c>
      <c r="V63" s="67">
        <f t="shared" si="16"/>
        <v>5724.7300000000032</v>
      </c>
      <c r="W63" s="37">
        <f t="shared" si="17"/>
        <v>0.95617062489472793</v>
      </c>
      <c r="X63" s="17" t="s">
        <v>138</v>
      </c>
      <c r="Y63" s="13" t="s">
        <v>395</v>
      </c>
    </row>
    <row r="64" spans="1:26" ht="62.25" customHeight="1" x14ac:dyDescent="0.25">
      <c r="A64" s="6" t="s">
        <v>141</v>
      </c>
      <c r="B64" s="7" t="s">
        <v>134</v>
      </c>
      <c r="C64" s="8" t="s">
        <v>24</v>
      </c>
      <c r="D64" s="9" t="s">
        <v>31</v>
      </c>
      <c r="E64" s="9" t="s">
        <v>142</v>
      </c>
      <c r="F64" s="9" t="s">
        <v>136</v>
      </c>
      <c r="G64" s="10" t="s">
        <v>137</v>
      </c>
      <c r="H64" s="21"/>
      <c r="I64" s="71">
        <v>699178</v>
      </c>
      <c r="J64" s="82">
        <v>268272.90000000002</v>
      </c>
      <c r="K64" s="82">
        <v>114170.39</v>
      </c>
      <c r="L64" s="82">
        <v>9274.73</v>
      </c>
      <c r="M64" s="82">
        <v>97165.85</v>
      </c>
      <c r="N64" s="82">
        <v>0</v>
      </c>
      <c r="O64" s="82">
        <v>0</v>
      </c>
      <c r="P64" s="82">
        <v>87377.76</v>
      </c>
      <c r="Q64" s="83">
        <v>0.23019999999999999</v>
      </c>
      <c r="R64" s="82">
        <f t="shared" si="15"/>
        <v>488883.87</v>
      </c>
      <c r="S64" s="82">
        <v>454578.76</v>
      </c>
      <c r="T64" s="82">
        <v>454578.76</v>
      </c>
      <c r="U64" s="78">
        <f>R64 -S64</f>
        <v>34305.109999999986</v>
      </c>
      <c r="V64" s="67">
        <f t="shared" si="16"/>
        <v>122916.37000000001</v>
      </c>
      <c r="W64" s="37">
        <f t="shared" si="17"/>
        <v>0.82419874481176469</v>
      </c>
      <c r="X64" s="17" t="s">
        <v>138</v>
      </c>
      <c r="Y64" s="13" t="s">
        <v>395</v>
      </c>
    </row>
    <row r="65" spans="1:25" ht="62.25" customHeight="1" x14ac:dyDescent="0.25">
      <c r="A65" s="6" t="s">
        <v>143</v>
      </c>
      <c r="B65" s="7" t="s">
        <v>134</v>
      </c>
      <c r="C65" s="8" t="s">
        <v>24</v>
      </c>
      <c r="D65" s="9" t="s">
        <v>31</v>
      </c>
      <c r="E65" s="9" t="s">
        <v>142</v>
      </c>
      <c r="F65" s="9" t="s">
        <v>136</v>
      </c>
      <c r="G65" s="10" t="s">
        <v>137</v>
      </c>
      <c r="H65" s="21"/>
      <c r="I65" s="71">
        <v>100000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82">
        <v>0</v>
      </c>
      <c r="Q65" s="83">
        <v>0.23019999999999999</v>
      </c>
      <c r="R65" s="82">
        <f t="shared" si="15"/>
        <v>0</v>
      </c>
      <c r="S65" s="82">
        <v>0</v>
      </c>
      <c r="T65" s="82">
        <v>0</v>
      </c>
      <c r="U65" s="78"/>
      <c r="V65" s="67">
        <f t="shared" si="16"/>
        <v>100000</v>
      </c>
      <c r="W65" s="37">
        <f t="shared" si="17"/>
        <v>0</v>
      </c>
      <c r="X65" s="17" t="s">
        <v>138</v>
      </c>
      <c r="Y65" s="13" t="s">
        <v>395</v>
      </c>
    </row>
    <row r="66" spans="1:25" ht="62.25" customHeight="1" x14ac:dyDescent="0.25">
      <c r="A66" s="6" t="s">
        <v>144</v>
      </c>
      <c r="B66" s="7" t="s">
        <v>134</v>
      </c>
      <c r="C66" s="8" t="s">
        <v>24</v>
      </c>
      <c r="D66" s="9" t="s">
        <v>31</v>
      </c>
      <c r="E66" s="9" t="s">
        <v>145</v>
      </c>
      <c r="F66" s="9" t="s">
        <v>136</v>
      </c>
      <c r="G66" s="10" t="s">
        <v>137</v>
      </c>
      <c r="H66" s="21"/>
      <c r="I66" s="71">
        <v>50000</v>
      </c>
      <c r="J66" s="82">
        <v>28846.080000000002</v>
      </c>
      <c r="K66" s="82">
        <v>17988.580000000002</v>
      </c>
      <c r="L66" s="82">
        <v>0</v>
      </c>
      <c r="M66" s="82">
        <v>0</v>
      </c>
      <c r="N66" s="82">
        <v>0</v>
      </c>
      <c r="O66" s="82">
        <v>0</v>
      </c>
      <c r="P66" s="82">
        <v>898</v>
      </c>
      <c r="Q66" s="83">
        <v>0.23019999999999999</v>
      </c>
      <c r="R66" s="82">
        <f t="shared" si="15"/>
        <v>46834.66</v>
      </c>
      <c r="S66" s="82">
        <v>46834.66</v>
      </c>
      <c r="T66" s="82">
        <v>46834.66</v>
      </c>
      <c r="U66" s="78">
        <f>R66-S66</f>
        <v>0</v>
      </c>
      <c r="V66" s="67">
        <f t="shared" si="16"/>
        <v>2267.3399999999965</v>
      </c>
      <c r="W66" s="37">
        <f t="shared" si="17"/>
        <v>0.95465320000000009</v>
      </c>
      <c r="X66" s="17" t="s">
        <v>138</v>
      </c>
      <c r="Y66" s="13" t="s">
        <v>395</v>
      </c>
    </row>
    <row r="67" spans="1:25" ht="47.25" customHeight="1" x14ac:dyDescent="0.25">
      <c r="A67" s="6" t="s">
        <v>66</v>
      </c>
      <c r="B67" s="7"/>
      <c r="C67" s="8"/>
      <c r="D67" s="9"/>
      <c r="E67" s="9"/>
      <c r="F67" s="9"/>
      <c r="G67" s="20"/>
      <c r="H67" s="21"/>
      <c r="I67" s="69">
        <f>SUBTOTAL(9,I61:I66)</f>
        <v>1367228</v>
      </c>
      <c r="J67" s="69">
        <f t="shared" ref="J67:O67" si="18">SUBTOTAL(9,J60:J66)</f>
        <v>496579.86000000004</v>
      </c>
      <c r="K67" s="69">
        <f t="shared" si="18"/>
        <v>246473.31</v>
      </c>
      <c r="L67" s="69">
        <f t="shared" si="18"/>
        <v>30855.279999999999</v>
      </c>
      <c r="M67" s="69">
        <f t="shared" si="18"/>
        <v>141675.39000000001</v>
      </c>
      <c r="N67" s="69">
        <f t="shared" si="18"/>
        <v>0</v>
      </c>
      <c r="O67" s="69">
        <f t="shared" si="18"/>
        <v>0</v>
      </c>
      <c r="P67" s="69">
        <v>89707.18</v>
      </c>
      <c r="Q67" s="56"/>
      <c r="R67" s="69">
        <f>SUBTOTAL(9,R60:R66)</f>
        <v>915583.84000000008</v>
      </c>
      <c r="S67" s="69">
        <f>SUBTOTAL(9,S60:S66)</f>
        <v>877952.44000000006</v>
      </c>
      <c r="T67" s="69">
        <f>SUBTOTAL(9,T60:T66)</f>
        <v>877952.44000000006</v>
      </c>
      <c r="U67" s="77">
        <f>SUM(U61:U66)</f>
        <v>37631.440000000017</v>
      </c>
      <c r="V67" s="69">
        <f>SUBTOTAL(9,V60:V66)</f>
        <v>352178.72</v>
      </c>
      <c r="W67" s="26">
        <f t="shared" si="17"/>
        <v>0.73527679362915332</v>
      </c>
      <c r="X67" s="6"/>
      <c r="Y67" s="13"/>
    </row>
    <row r="68" spans="1:25" ht="47.25" customHeight="1" x14ac:dyDescent="0.25">
      <c r="A68" s="6"/>
      <c r="B68" s="7"/>
      <c r="C68" s="8"/>
      <c r="D68" s="9"/>
      <c r="E68" s="9"/>
      <c r="F68" s="29"/>
      <c r="G68" s="20"/>
      <c r="H68" s="21"/>
      <c r="I68" s="68"/>
      <c r="J68" s="68"/>
      <c r="K68" s="68"/>
      <c r="L68" s="68"/>
      <c r="M68" s="68"/>
      <c r="N68" s="68"/>
      <c r="O68" s="68"/>
      <c r="P68" s="68"/>
      <c r="Q68" s="55"/>
      <c r="R68" s="68"/>
      <c r="S68" s="68"/>
      <c r="T68" s="68"/>
      <c r="U68" s="78"/>
      <c r="V68" s="68"/>
      <c r="W68" s="26"/>
      <c r="X68" s="6"/>
      <c r="Y68" s="13"/>
    </row>
    <row r="69" spans="1:25" ht="47.25" customHeight="1" x14ac:dyDescent="0.25">
      <c r="A69" s="6" t="s">
        <v>146</v>
      </c>
      <c r="B69" s="7" t="s">
        <v>147</v>
      </c>
      <c r="C69" s="8" t="s">
        <v>148</v>
      </c>
      <c r="D69" s="9" t="s">
        <v>149</v>
      </c>
      <c r="E69" s="9" t="s">
        <v>385</v>
      </c>
      <c r="F69" s="9" t="s">
        <v>150</v>
      </c>
      <c r="G69" s="20" t="s">
        <v>151</v>
      </c>
      <c r="H69" s="21">
        <v>46660</v>
      </c>
      <c r="I69" s="71">
        <v>895530</v>
      </c>
      <c r="J69" s="67">
        <v>0</v>
      </c>
      <c r="K69" s="67">
        <v>0</v>
      </c>
      <c r="L69" s="67">
        <v>2794.18</v>
      </c>
      <c r="M69" s="67">
        <v>521826.31</v>
      </c>
      <c r="N69" s="67">
        <v>0</v>
      </c>
      <c r="O69" s="67">
        <v>0</v>
      </c>
      <c r="P69" s="67">
        <v>32000</v>
      </c>
      <c r="Q69" s="57"/>
      <c r="R69" s="67">
        <f>SUM(J69:O69)</f>
        <v>524620.49</v>
      </c>
      <c r="S69" s="67">
        <v>524620.49</v>
      </c>
      <c r="T69" s="67">
        <v>524620.49</v>
      </c>
      <c r="U69" s="78"/>
      <c r="V69" s="76">
        <f>I69-R69-P69</f>
        <v>338909.51</v>
      </c>
      <c r="W69" s="12">
        <f>(R69+P69)/I69</f>
        <v>0.62155426395542301</v>
      </c>
      <c r="X69" s="6" t="s">
        <v>152</v>
      </c>
      <c r="Y69" s="13"/>
    </row>
    <row r="70" spans="1:25" ht="47.25" customHeight="1" x14ac:dyDescent="0.25">
      <c r="A70" s="6" t="s">
        <v>146</v>
      </c>
      <c r="B70" s="7" t="s">
        <v>147</v>
      </c>
      <c r="C70" s="8" t="s">
        <v>148</v>
      </c>
      <c r="D70" s="9" t="s">
        <v>149</v>
      </c>
      <c r="E70" s="9" t="s">
        <v>386</v>
      </c>
      <c r="F70" s="9" t="s">
        <v>153</v>
      </c>
      <c r="G70" s="20" t="s">
        <v>154</v>
      </c>
      <c r="H70" s="21">
        <v>46295</v>
      </c>
      <c r="I70" s="71">
        <v>895530</v>
      </c>
      <c r="J70" s="67">
        <v>160563.74</v>
      </c>
      <c r="K70" s="67">
        <v>74676.820000000007</v>
      </c>
      <c r="L70" s="67">
        <v>8451.2900000000009</v>
      </c>
      <c r="M70" s="67">
        <v>496564.54</v>
      </c>
      <c r="N70" s="67">
        <v>0</v>
      </c>
      <c r="O70" s="67">
        <v>15675.17</v>
      </c>
      <c r="P70" s="67">
        <v>16000</v>
      </c>
      <c r="Q70" s="57"/>
      <c r="R70" s="67">
        <f>SUM(J70:O70)</f>
        <v>755931.56</v>
      </c>
      <c r="S70" s="67">
        <v>755931.56</v>
      </c>
      <c r="T70" s="67">
        <v>755931.56</v>
      </c>
      <c r="U70" s="78"/>
      <c r="V70" s="76">
        <f>I70-R70-P70</f>
        <v>123598.43999999994</v>
      </c>
      <c r="W70" s="12">
        <f>(R70+P70)/I70</f>
        <v>0.8619829151452213</v>
      </c>
      <c r="X70" s="6" t="s">
        <v>152</v>
      </c>
      <c r="Y70" s="13"/>
    </row>
    <row r="71" spans="1:25" ht="47.25" customHeight="1" x14ac:dyDescent="0.25">
      <c r="A71" s="6" t="s">
        <v>66</v>
      </c>
      <c r="B71" s="7"/>
      <c r="C71" s="8"/>
      <c r="D71" s="9"/>
      <c r="E71" s="9"/>
      <c r="F71" s="9"/>
      <c r="G71" s="20"/>
      <c r="H71" s="21"/>
      <c r="I71" s="69">
        <f t="shared" ref="I71:O71" si="19">SUBTOTAL(9,I68:I70)</f>
        <v>1791060</v>
      </c>
      <c r="J71" s="69">
        <f t="shared" si="19"/>
        <v>160563.74</v>
      </c>
      <c r="K71" s="69">
        <f t="shared" si="19"/>
        <v>74676.820000000007</v>
      </c>
      <c r="L71" s="69">
        <f t="shared" si="19"/>
        <v>11245.470000000001</v>
      </c>
      <c r="M71" s="69">
        <f t="shared" si="19"/>
        <v>1018390.85</v>
      </c>
      <c r="N71" s="69">
        <f t="shared" si="19"/>
        <v>0</v>
      </c>
      <c r="O71" s="69">
        <f t="shared" si="19"/>
        <v>15675.17</v>
      </c>
      <c r="P71" s="69">
        <f>SUBTOTAL(9,P68:P70)</f>
        <v>48000</v>
      </c>
      <c r="Q71" s="56"/>
      <c r="R71" s="69">
        <f>SUBTOTAL(9,R68:R70)</f>
        <v>1280552.05</v>
      </c>
      <c r="S71" s="69">
        <f>SUBTOTAL(9,S68:S70)</f>
        <v>1280552.05</v>
      </c>
      <c r="T71" s="69">
        <f>SUBTOTAL(9,T68:T70)</f>
        <v>1280552.05</v>
      </c>
      <c r="U71" s="77"/>
      <c r="V71" s="69">
        <f>SUBTOTAL(9,V68:V70)</f>
        <v>462507.94999999995</v>
      </c>
      <c r="W71" s="26">
        <f>(R71+P71)/I71</f>
        <v>0.74176858955032221</v>
      </c>
      <c r="X71" s="6"/>
      <c r="Y71" s="13"/>
    </row>
    <row r="72" spans="1:25" ht="47.25" customHeight="1" x14ac:dyDescent="0.25">
      <c r="A72" s="6"/>
      <c r="B72" s="7"/>
      <c r="C72" s="8"/>
      <c r="D72" s="9"/>
      <c r="E72" s="9"/>
      <c r="F72" s="9"/>
      <c r="G72" s="20"/>
      <c r="H72" s="21"/>
      <c r="I72" s="68"/>
      <c r="J72" s="68"/>
      <c r="K72" s="68"/>
      <c r="L72" s="68"/>
      <c r="M72" s="68"/>
      <c r="N72" s="68"/>
      <c r="O72" s="68"/>
      <c r="P72" s="68"/>
      <c r="Q72" s="55"/>
      <c r="R72" s="68"/>
      <c r="S72" s="68"/>
      <c r="T72" s="68"/>
      <c r="U72" s="78"/>
      <c r="V72" s="68"/>
      <c r="W72" s="26"/>
      <c r="X72" s="6"/>
      <c r="Y72" s="13"/>
    </row>
    <row r="73" spans="1:25" ht="75" customHeight="1" x14ac:dyDescent="0.25">
      <c r="A73" s="6" t="s">
        <v>155</v>
      </c>
      <c r="B73" s="7" t="s">
        <v>156</v>
      </c>
      <c r="C73" s="8" t="s">
        <v>97</v>
      </c>
      <c r="D73" s="9" t="s">
        <v>25</v>
      </c>
      <c r="E73" s="9" t="s">
        <v>157</v>
      </c>
      <c r="F73" s="9" t="s">
        <v>158</v>
      </c>
      <c r="G73" s="20" t="s">
        <v>29</v>
      </c>
      <c r="H73" s="21"/>
      <c r="I73" s="71">
        <v>1230730</v>
      </c>
      <c r="J73" s="74">
        <v>1261845.92</v>
      </c>
      <c r="K73" s="74">
        <v>516316.26</v>
      </c>
      <c r="L73" s="74">
        <v>35192.199999999997</v>
      </c>
      <c r="M73" s="74">
        <v>103815.4</v>
      </c>
      <c r="N73" s="74">
        <v>0</v>
      </c>
      <c r="O73" s="74">
        <v>0</v>
      </c>
      <c r="P73" s="74">
        <v>0</v>
      </c>
      <c r="Q73" s="62"/>
      <c r="R73" s="74">
        <f t="shared" ref="R73:R81" si="20">SUM(J73:O73)</f>
        <v>1917169.7799999998</v>
      </c>
      <c r="S73" s="68">
        <v>85695.93</v>
      </c>
      <c r="T73" s="68">
        <v>104318.93</v>
      </c>
      <c r="U73" s="78"/>
      <c r="V73" s="82">
        <f t="shared" ref="V73:V82" si="21">I73-R73-P73</f>
        <v>-686439.7799999998</v>
      </c>
      <c r="W73" s="12">
        <f t="shared" ref="W73:W83" si="22">(R73+P73)/I73</f>
        <v>1.5577500995344224</v>
      </c>
      <c r="X73" s="17" t="s">
        <v>344</v>
      </c>
      <c r="Y73" s="13" t="s">
        <v>396</v>
      </c>
    </row>
    <row r="74" spans="1:25" ht="57.75" customHeight="1" x14ac:dyDescent="0.25">
      <c r="A74" s="6" t="s">
        <v>155</v>
      </c>
      <c r="B74" s="7" t="s">
        <v>156</v>
      </c>
      <c r="C74" s="8" t="s">
        <v>97</v>
      </c>
      <c r="D74" s="9" t="s">
        <v>25</v>
      </c>
      <c r="E74" s="9" t="s">
        <v>345</v>
      </c>
      <c r="F74" s="9" t="s">
        <v>346</v>
      </c>
      <c r="G74" s="20" t="s">
        <v>347</v>
      </c>
      <c r="H74" s="21"/>
      <c r="I74" s="71">
        <v>519527</v>
      </c>
      <c r="J74" s="74">
        <v>5820</v>
      </c>
      <c r="K74" s="74">
        <v>5062.84</v>
      </c>
      <c r="L74" s="68">
        <v>0</v>
      </c>
      <c r="M74" s="68">
        <v>0</v>
      </c>
      <c r="N74" s="68">
        <v>0</v>
      </c>
      <c r="O74" s="68">
        <v>0</v>
      </c>
      <c r="P74" s="68"/>
      <c r="Q74" s="55"/>
      <c r="R74" s="74">
        <f t="shared" si="20"/>
        <v>10882.84</v>
      </c>
      <c r="S74" s="68">
        <v>0</v>
      </c>
      <c r="T74" s="68">
        <v>0</v>
      </c>
      <c r="U74" s="78">
        <f t="shared" ref="U74:U82" si="23">SUM(R74-S74)</f>
        <v>10882.84</v>
      </c>
      <c r="V74" s="74">
        <f t="shared" si="21"/>
        <v>508644.16</v>
      </c>
      <c r="W74" s="12">
        <f t="shared" si="22"/>
        <v>2.0947592714141903E-2</v>
      </c>
      <c r="X74" s="17" t="s">
        <v>344</v>
      </c>
      <c r="Y74" s="13" t="s">
        <v>352</v>
      </c>
    </row>
    <row r="75" spans="1:25" ht="57.75" customHeight="1" x14ac:dyDescent="0.25">
      <c r="A75" s="6" t="s">
        <v>159</v>
      </c>
      <c r="B75" s="7" t="s">
        <v>156</v>
      </c>
      <c r="C75" s="8" t="s">
        <v>97</v>
      </c>
      <c r="D75" s="9" t="s">
        <v>31</v>
      </c>
      <c r="E75" s="9" t="s">
        <v>160</v>
      </c>
      <c r="F75" s="29" t="s">
        <v>349</v>
      </c>
      <c r="G75" s="20" t="s">
        <v>350</v>
      </c>
      <c r="H75" s="21"/>
      <c r="I75" s="71">
        <v>324632</v>
      </c>
      <c r="J75" s="74">
        <v>26249.97</v>
      </c>
      <c r="K75" s="74">
        <v>15001.66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55"/>
      <c r="R75" s="74">
        <f t="shared" si="20"/>
        <v>41251.630000000005</v>
      </c>
      <c r="S75" s="68">
        <v>0</v>
      </c>
      <c r="T75" s="68">
        <v>0</v>
      </c>
      <c r="U75" s="78">
        <f t="shared" si="23"/>
        <v>41251.630000000005</v>
      </c>
      <c r="V75" s="74">
        <f t="shared" si="21"/>
        <v>283380.37</v>
      </c>
      <c r="W75" s="12">
        <f t="shared" si="22"/>
        <v>0.12707197688459548</v>
      </c>
      <c r="X75" s="17" t="s">
        <v>348</v>
      </c>
      <c r="Y75" s="13" t="s">
        <v>394</v>
      </c>
    </row>
    <row r="76" spans="1:25" ht="57.75" customHeight="1" x14ac:dyDescent="0.25">
      <c r="A76" s="6" t="s">
        <v>161</v>
      </c>
      <c r="B76" s="7" t="s">
        <v>156</v>
      </c>
      <c r="C76" s="8" t="s">
        <v>97</v>
      </c>
      <c r="D76" s="9" t="s">
        <v>31</v>
      </c>
      <c r="E76" s="9" t="s">
        <v>162</v>
      </c>
      <c r="F76" s="29" t="s">
        <v>163</v>
      </c>
      <c r="G76" s="20" t="s">
        <v>137</v>
      </c>
      <c r="H76" s="21"/>
      <c r="I76" s="71">
        <v>356750</v>
      </c>
      <c r="J76" s="74">
        <v>42500</v>
      </c>
      <c r="K76" s="74">
        <v>24739.93</v>
      </c>
      <c r="L76" s="74">
        <v>827.29</v>
      </c>
      <c r="M76" s="74">
        <v>560</v>
      </c>
      <c r="N76" s="68">
        <v>0</v>
      </c>
      <c r="O76" s="68">
        <v>0</v>
      </c>
      <c r="P76" s="68">
        <v>0</v>
      </c>
      <c r="Q76" s="55"/>
      <c r="R76" s="74">
        <f t="shared" si="20"/>
        <v>68627.219999999987</v>
      </c>
      <c r="S76" s="68">
        <v>0</v>
      </c>
      <c r="T76" s="68">
        <v>0</v>
      </c>
      <c r="U76" s="78">
        <f t="shared" si="23"/>
        <v>68627.219999999987</v>
      </c>
      <c r="V76" s="74">
        <f t="shared" si="21"/>
        <v>288122.78000000003</v>
      </c>
      <c r="W76" s="12">
        <f t="shared" si="22"/>
        <v>0.19236782060266289</v>
      </c>
      <c r="X76" s="17" t="s">
        <v>387</v>
      </c>
      <c r="Y76" s="13" t="s">
        <v>396</v>
      </c>
    </row>
    <row r="77" spans="1:25" ht="51" customHeight="1" x14ac:dyDescent="0.25">
      <c r="A77" s="6" t="s">
        <v>166</v>
      </c>
      <c r="B77" s="7" t="s">
        <v>156</v>
      </c>
      <c r="C77" s="8" t="s">
        <v>97</v>
      </c>
      <c r="D77" s="9" t="s">
        <v>31</v>
      </c>
      <c r="E77" s="9" t="s">
        <v>167</v>
      </c>
      <c r="F77" s="29" t="s">
        <v>168</v>
      </c>
      <c r="G77" s="20" t="s">
        <v>100</v>
      </c>
      <c r="H77" s="21"/>
      <c r="I77" s="71">
        <v>235000</v>
      </c>
      <c r="J77" s="74">
        <v>71855.83</v>
      </c>
      <c r="K77" s="74">
        <v>55566.45</v>
      </c>
      <c r="L77" s="74">
        <v>21527.74</v>
      </c>
      <c r="M77" s="74">
        <v>740</v>
      </c>
      <c r="N77" s="68">
        <v>0</v>
      </c>
      <c r="O77" s="68">
        <v>0</v>
      </c>
      <c r="P77" s="68">
        <v>0</v>
      </c>
      <c r="Q77" s="55"/>
      <c r="R77" s="74">
        <f t="shared" si="20"/>
        <v>149690.01999999999</v>
      </c>
      <c r="S77" s="74">
        <v>42025.440000000002</v>
      </c>
      <c r="T77" s="74">
        <v>42025.440000000002</v>
      </c>
      <c r="U77" s="78">
        <f t="shared" si="23"/>
        <v>107664.57999999999</v>
      </c>
      <c r="V77" s="74">
        <f t="shared" si="21"/>
        <v>85309.98000000001</v>
      </c>
      <c r="W77" s="12">
        <f t="shared" si="22"/>
        <v>0.63697880851063826</v>
      </c>
      <c r="X77" s="17" t="s">
        <v>351</v>
      </c>
      <c r="Y77" s="13" t="s">
        <v>396</v>
      </c>
    </row>
    <row r="78" spans="1:25" ht="54" customHeight="1" x14ac:dyDescent="0.25">
      <c r="A78" s="6" t="s">
        <v>170</v>
      </c>
      <c r="B78" s="7" t="s">
        <v>156</v>
      </c>
      <c r="C78" s="8" t="s">
        <v>97</v>
      </c>
      <c r="D78" s="9" t="s">
        <v>31</v>
      </c>
      <c r="E78" s="9" t="s">
        <v>171</v>
      </c>
      <c r="F78" s="29" t="s">
        <v>172</v>
      </c>
      <c r="G78" s="20" t="s">
        <v>173</v>
      </c>
      <c r="H78" s="21"/>
      <c r="I78" s="71">
        <v>1213032</v>
      </c>
      <c r="J78" s="67">
        <v>0</v>
      </c>
      <c r="K78" s="68">
        <v>0</v>
      </c>
      <c r="L78" s="74">
        <v>51008.71</v>
      </c>
      <c r="M78" s="74">
        <v>103993.79</v>
      </c>
      <c r="N78" s="68">
        <v>0</v>
      </c>
      <c r="O78" s="68">
        <v>0</v>
      </c>
      <c r="P78" s="68">
        <v>0</v>
      </c>
      <c r="Q78" s="55"/>
      <c r="R78" s="74">
        <f t="shared" si="20"/>
        <v>155002.5</v>
      </c>
      <c r="S78" s="74">
        <v>123635.5</v>
      </c>
      <c r="T78" s="74">
        <v>137664.5</v>
      </c>
      <c r="U78" s="78">
        <f t="shared" si="23"/>
        <v>31367</v>
      </c>
      <c r="V78" s="74">
        <f t="shared" si="21"/>
        <v>1058029.5</v>
      </c>
      <c r="W78" s="12">
        <f t="shared" si="22"/>
        <v>0.12778104782066754</v>
      </c>
      <c r="X78" s="6" t="s">
        <v>294</v>
      </c>
      <c r="Y78" s="13" t="s">
        <v>352</v>
      </c>
    </row>
    <row r="79" spans="1:25" ht="72" customHeight="1" x14ac:dyDescent="0.25">
      <c r="A79" s="6" t="s">
        <v>175</v>
      </c>
      <c r="B79" s="7" t="s">
        <v>156</v>
      </c>
      <c r="C79" s="8" t="s">
        <v>97</v>
      </c>
      <c r="D79" s="9" t="s">
        <v>31</v>
      </c>
      <c r="E79" s="9" t="s">
        <v>176</v>
      </c>
      <c r="F79" s="29" t="s">
        <v>177</v>
      </c>
      <c r="G79" s="20" t="s">
        <v>178</v>
      </c>
      <c r="H79" s="21"/>
      <c r="I79" s="71">
        <v>1058860</v>
      </c>
      <c r="J79" s="74">
        <v>357676.44</v>
      </c>
      <c r="K79" s="74">
        <v>180903.99</v>
      </c>
      <c r="L79" s="74">
        <v>250.47</v>
      </c>
      <c r="M79" s="68">
        <v>0</v>
      </c>
      <c r="N79" s="68">
        <v>0</v>
      </c>
      <c r="O79" s="68">
        <v>0</v>
      </c>
      <c r="P79" s="68">
        <v>0</v>
      </c>
      <c r="Q79" s="55"/>
      <c r="R79" s="74">
        <f>SUM(J79:O79)</f>
        <v>538830.89999999991</v>
      </c>
      <c r="S79" s="74">
        <v>81703.240000000005</v>
      </c>
      <c r="T79" s="74">
        <v>81703.240000000005</v>
      </c>
      <c r="U79" s="78">
        <f t="shared" si="23"/>
        <v>457127.65999999992</v>
      </c>
      <c r="V79" s="74">
        <f t="shared" si="21"/>
        <v>520029.10000000009</v>
      </c>
      <c r="W79" s="12">
        <f t="shared" si="22"/>
        <v>0.50887832196890992</v>
      </c>
      <c r="X79" s="17" t="s">
        <v>179</v>
      </c>
      <c r="Y79" s="13" t="s">
        <v>371</v>
      </c>
    </row>
    <row r="80" spans="1:25" ht="72" customHeight="1" x14ac:dyDescent="0.25">
      <c r="A80" s="6" t="s">
        <v>175</v>
      </c>
      <c r="B80" s="7" t="s">
        <v>156</v>
      </c>
      <c r="C80" s="8" t="s">
        <v>97</v>
      </c>
      <c r="D80" s="9" t="s">
        <v>31</v>
      </c>
      <c r="E80" s="9" t="s">
        <v>176</v>
      </c>
      <c r="F80" s="29" t="s">
        <v>177</v>
      </c>
      <c r="G80" s="20" t="s">
        <v>178</v>
      </c>
      <c r="H80" s="21"/>
      <c r="I80" s="71">
        <v>599997</v>
      </c>
      <c r="J80" s="74">
        <v>14278.87</v>
      </c>
      <c r="K80" s="74">
        <v>7617.01</v>
      </c>
      <c r="L80" s="74">
        <v>27065.71</v>
      </c>
      <c r="M80" s="74">
        <v>138312.07</v>
      </c>
      <c r="N80" s="68">
        <v>0</v>
      </c>
      <c r="O80" s="68">
        <v>0</v>
      </c>
      <c r="P80" s="68">
        <v>0</v>
      </c>
      <c r="Q80" s="55"/>
      <c r="R80" s="74">
        <f t="shared" si="20"/>
        <v>187273.66</v>
      </c>
      <c r="S80" s="74">
        <v>14916.28</v>
      </c>
      <c r="T80" s="74">
        <v>14916.28</v>
      </c>
      <c r="U80" s="78">
        <f t="shared" si="23"/>
        <v>172357.38</v>
      </c>
      <c r="V80" s="74">
        <f t="shared" si="21"/>
        <v>412723.33999999997</v>
      </c>
      <c r="W80" s="12">
        <f t="shared" si="22"/>
        <v>0.31212432728830314</v>
      </c>
      <c r="X80" s="17" t="s">
        <v>179</v>
      </c>
      <c r="Y80" s="13" t="s">
        <v>371</v>
      </c>
    </row>
    <row r="81" spans="1:26" s="14" customFormat="1" ht="72" customHeight="1" x14ac:dyDescent="0.25">
      <c r="A81" s="6" t="s">
        <v>175</v>
      </c>
      <c r="B81" s="7" t="s">
        <v>156</v>
      </c>
      <c r="C81" s="8" t="s">
        <v>97</v>
      </c>
      <c r="D81" s="9" t="s">
        <v>31</v>
      </c>
      <c r="E81" s="9" t="s">
        <v>180</v>
      </c>
      <c r="F81" s="29" t="s">
        <v>181</v>
      </c>
      <c r="G81" s="20" t="s">
        <v>182</v>
      </c>
      <c r="H81" s="21"/>
      <c r="I81" s="71">
        <v>1058860</v>
      </c>
      <c r="J81" s="74">
        <v>13745.3</v>
      </c>
      <c r="K81" s="74">
        <v>7036.07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57"/>
      <c r="R81" s="74">
        <f t="shared" si="20"/>
        <v>20781.37</v>
      </c>
      <c r="S81" s="67">
        <v>0</v>
      </c>
      <c r="T81" s="67">
        <v>0</v>
      </c>
      <c r="U81" s="78">
        <f t="shared" si="23"/>
        <v>20781.37</v>
      </c>
      <c r="V81" s="74">
        <f t="shared" si="21"/>
        <v>1038078.63</v>
      </c>
      <c r="W81" s="12">
        <f t="shared" si="22"/>
        <v>1.9626173431804016E-2</v>
      </c>
      <c r="X81" s="17" t="s">
        <v>179</v>
      </c>
      <c r="Y81" s="13" t="s">
        <v>371</v>
      </c>
      <c r="Z81" s="65"/>
    </row>
    <row r="82" spans="1:26" s="14" customFormat="1" ht="72" customHeight="1" x14ac:dyDescent="0.25">
      <c r="A82" s="6" t="s">
        <v>175</v>
      </c>
      <c r="B82" s="7" t="s">
        <v>156</v>
      </c>
      <c r="C82" s="8" t="s">
        <v>97</v>
      </c>
      <c r="D82" s="9" t="s">
        <v>31</v>
      </c>
      <c r="E82" s="9" t="s">
        <v>180</v>
      </c>
      <c r="F82" s="29" t="s">
        <v>181</v>
      </c>
      <c r="G82" s="20" t="s">
        <v>182</v>
      </c>
      <c r="H82" s="21"/>
      <c r="I82" s="71">
        <v>599997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57"/>
      <c r="R82" s="67">
        <v>0</v>
      </c>
      <c r="S82" s="67">
        <v>0</v>
      </c>
      <c r="T82" s="67">
        <v>0</v>
      </c>
      <c r="U82" s="78">
        <f t="shared" si="23"/>
        <v>0</v>
      </c>
      <c r="V82" s="74">
        <f t="shared" si="21"/>
        <v>599997</v>
      </c>
      <c r="W82" s="12">
        <f t="shared" si="22"/>
        <v>0</v>
      </c>
      <c r="X82" s="17" t="s">
        <v>179</v>
      </c>
      <c r="Y82" s="13" t="s">
        <v>164</v>
      </c>
      <c r="Z82" s="65"/>
    </row>
    <row r="83" spans="1:26" ht="47.25" customHeight="1" x14ac:dyDescent="0.25">
      <c r="A83" s="6" t="s">
        <v>66</v>
      </c>
      <c r="B83" s="7"/>
      <c r="C83" s="8"/>
      <c r="D83" s="9"/>
      <c r="E83" s="9"/>
      <c r="F83" s="9"/>
      <c r="G83" s="20"/>
      <c r="H83" s="21"/>
      <c r="I83" s="69">
        <f>SUBTOTAL(9,I73:I82)</f>
        <v>7197385</v>
      </c>
      <c r="J83" s="69">
        <f t="shared" ref="J83:P83" si="24">SUBTOTAL(9,J72:J80)</f>
        <v>1780227.03</v>
      </c>
      <c r="K83" s="69">
        <f t="shared" si="24"/>
        <v>805208.14</v>
      </c>
      <c r="L83" s="69">
        <f t="shared" si="24"/>
        <v>135872.12</v>
      </c>
      <c r="M83" s="69">
        <f t="shared" si="24"/>
        <v>347421.26</v>
      </c>
      <c r="N83" s="69">
        <f t="shared" si="24"/>
        <v>0</v>
      </c>
      <c r="O83" s="69">
        <f t="shared" si="24"/>
        <v>0</v>
      </c>
      <c r="P83" s="69">
        <f t="shared" si="24"/>
        <v>0</v>
      </c>
      <c r="Q83" s="56"/>
      <c r="R83" s="69">
        <f>SUBTOTAL(9,R72:R80)</f>
        <v>3068728.55</v>
      </c>
      <c r="S83" s="69">
        <f>SUBTOTAL(9,S72:S80)</f>
        <v>347976.39</v>
      </c>
      <c r="T83" s="69">
        <f>SUBTOTAL(9,T72:T80)</f>
        <v>380628.39</v>
      </c>
      <c r="U83" s="77"/>
      <c r="V83" s="69">
        <f>SUBTOTAL(9,V72:V80)</f>
        <v>2469799.4500000002</v>
      </c>
      <c r="W83" s="26">
        <f t="shared" si="22"/>
        <v>0.42636715279229886</v>
      </c>
      <c r="X83" s="6"/>
      <c r="Y83" s="13"/>
    </row>
    <row r="84" spans="1:26" ht="47.25" customHeight="1" x14ac:dyDescent="0.25">
      <c r="A84" s="6"/>
      <c r="B84" s="7"/>
      <c r="C84" s="8"/>
      <c r="D84" s="9"/>
      <c r="E84" s="9"/>
      <c r="F84" s="29"/>
      <c r="G84" s="20"/>
      <c r="H84" s="21"/>
      <c r="I84" s="68"/>
      <c r="J84" s="68"/>
      <c r="K84" s="68"/>
      <c r="L84" s="68"/>
      <c r="M84" s="68"/>
      <c r="N84" s="68"/>
      <c r="O84" s="68"/>
      <c r="P84" s="68"/>
      <c r="Q84" s="55"/>
      <c r="R84" s="68"/>
      <c r="S84" s="68"/>
      <c r="T84" s="68"/>
      <c r="U84" s="78"/>
      <c r="V84" s="68"/>
      <c r="W84" s="26"/>
      <c r="X84" s="6"/>
      <c r="Y84" s="13"/>
    </row>
    <row r="85" spans="1:26" s="14" customFormat="1" ht="53.25" customHeight="1" x14ac:dyDescent="0.25">
      <c r="A85" s="6" t="s">
        <v>188</v>
      </c>
      <c r="B85" s="7" t="s">
        <v>183</v>
      </c>
      <c r="C85" s="8" t="s">
        <v>184</v>
      </c>
      <c r="D85" s="9" t="s">
        <v>31</v>
      </c>
      <c r="E85" s="9" t="s">
        <v>194</v>
      </c>
      <c r="F85" s="93" t="s">
        <v>195</v>
      </c>
      <c r="G85" s="10" t="s">
        <v>196</v>
      </c>
      <c r="H85" s="16"/>
      <c r="I85" s="82">
        <v>59846</v>
      </c>
      <c r="J85" s="82">
        <v>0</v>
      </c>
      <c r="K85" s="82">
        <v>0</v>
      </c>
      <c r="L85" s="82">
        <v>0</v>
      </c>
      <c r="M85" s="82">
        <v>0</v>
      </c>
      <c r="N85" s="82">
        <v>0</v>
      </c>
      <c r="O85" s="82">
        <v>0</v>
      </c>
      <c r="P85" s="82">
        <v>0</v>
      </c>
      <c r="Q85" s="84" t="s">
        <v>189</v>
      </c>
      <c r="R85" s="82">
        <f t="shared" ref="R85:R96" si="25">SUM(J85:O85)</f>
        <v>0</v>
      </c>
      <c r="S85" s="82">
        <v>0</v>
      </c>
      <c r="T85" s="82">
        <v>0</v>
      </c>
      <c r="U85" s="85"/>
      <c r="V85" s="82">
        <f t="shared" ref="V85:V96" si="26">I85-R85-P85</f>
        <v>59846</v>
      </c>
      <c r="W85" s="12">
        <f t="shared" ref="W85:W97" si="27">(R85+P85)/I85</f>
        <v>0</v>
      </c>
      <c r="X85" s="6" t="s">
        <v>186</v>
      </c>
      <c r="Y85" s="13" t="s">
        <v>372</v>
      </c>
      <c r="Z85" s="63"/>
    </row>
    <row r="86" spans="1:26" ht="54" x14ac:dyDescent="0.25">
      <c r="A86" s="27" t="s">
        <v>200</v>
      </c>
      <c r="B86" s="7" t="s">
        <v>183</v>
      </c>
      <c r="C86" s="7" t="s">
        <v>184</v>
      </c>
      <c r="D86" s="28" t="s">
        <v>185</v>
      </c>
      <c r="E86" s="9" t="s">
        <v>201</v>
      </c>
      <c r="F86" s="9" t="s">
        <v>202</v>
      </c>
      <c r="G86" s="9" t="s">
        <v>203</v>
      </c>
      <c r="H86" s="21"/>
      <c r="I86" s="71">
        <v>202552</v>
      </c>
      <c r="J86" s="74">
        <v>44730.3</v>
      </c>
      <c r="K86" s="74">
        <v>28240.83</v>
      </c>
      <c r="L86" s="74">
        <v>0</v>
      </c>
      <c r="M86" s="74">
        <v>18580</v>
      </c>
      <c r="N86" s="74">
        <v>0</v>
      </c>
      <c r="O86" s="74">
        <v>0</v>
      </c>
      <c r="P86" s="74">
        <v>0</v>
      </c>
      <c r="Q86" s="62">
        <v>0.23019999999999999</v>
      </c>
      <c r="R86" s="74">
        <f t="shared" si="25"/>
        <v>91551.13</v>
      </c>
      <c r="S86" s="74">
        <v>91551.13</v>
      </c>
      <c r="T86" s="74">
        <v>91551.13</v>
      </c>
      <c r="U86" s="78">
        <f>R86-S86</f>
        <v>0</v>
      </c>
      <c r="V86" s="68">
        <f t="shared" si="26"/>
        <v>111000.87</v>
      </c>
      <c r="W86" s="12">
        <f t="shared" si="27"/>
        <v>0.45198827955290494</v>
      </c>
      <c r="X86" s="17" t="s">
        <v>186</v>
      </c>
      <c r="Y86" s="13" t="s">
        <v>397</v>
      </c>
    </row>
    <row r="87" spans="1:26" ht="54" x14ac:dyDescent="0.25">
      <c r="A87" s="27" t="s">
        <v>204</v>
      </c>
      <c r="B87" s="7" t="s">
        <v>183</v>
      </c>
      <c r="C87" s="7" t="s">
        <v>184</v>
      </c>
      <c r="D87" s="28" t="s">
        <v>185</v>
      </c>
      <c r="E87" s="9" t="s">
        <v>201</v>
      </c>
      <c r="F87" s="9" t="s">
        <v>202</v>
      </c>
      <c r="G87" s="9" t="s">
        <v>203</v>
      </c>
      <c r="H87" s="21"/>
      <c r="I87" s="71">
        <v>207894</v>
      </c>
      <c r="J87" s="74">
        <v>66857.240000000005</v>
      </c>
      <c r="K87" s="74">
        <v>28836.87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62">
        <v>0.23019999999999999</v>
      </c>
      <c r="R87" s="74">
        <f t="shared" si="25"/>
        <v>95694.11</v>
      </c>
      <c r="S87" s="74">
        <v>95694.11</v>
      </c>
      <c r="T87" s="74">
        <v>95694.11</v>
      </c>
      <c r="U87" s="78">
        <f>R87-S87</f>
        <v>0</v>
      </c>
      <c r="V87" s="68">
        <f t="shared" si="26"/>
        <v>112199.89</v>
      </c>
      <c r="W87" s="12">
        <f t="shared" si="27"/>
        <v>0.46030241373007397</v>
      </c>
      <c r="X87" s="17" t="s">
        <v>186</v>
      </c>
      <c r="Y87" s="13" t="s">
        <v>397</v>
      </c>
    </row>
    <row r="88" spans="1:26" ht="54" x14ac:dyDescent="0.25">
      <c r="A88" s="27" t="s">
        <v>205</v>
      </c>
      <c r="B88" s="7" t="s">
        <v>183</v>
      </c>
      <c r="C88" s="7" t="s">
        <v>184</v>
      </c>
      <c r="D88" s="28" t="s">
        <v>185</v>
      </c>
      <c r="E88" s="9" t="s">
        <v>201</v>
      </c>
      <c r="F88" s="9" t="s">
        <v>202</v>
      </c>
      <c r="G88" s="9" t="s">
        <v>203</v>
      </c>
      <c r="H88" s="21"/>
      <c r="I88" s="71">
        <v>20000</v>
      </c>
      <c r="J88" s="74">
        <v>0</v>
      </c>
      <c r="K88" s="74">
        <v>0</v>
      </c>
      <c r="L88" s="74">
        <v>0</v>
      </c>
      <c r="M88" s="74">
        <v>0</v>
      </c>
      <c r="N88" s="74">
        <v>0</v>
      </c>
      <c r="O88" s="74">
        <v>0</v>
      </c>
      <c r="P88" s="74">
        <v>0</v>
      </c>
      <c r="Q88" s="62">
        <v>0.23019999999999999</v>
      </c>
      <c r="R88" s="74">
        <f t="shared" si="25"/>
        <v>0</v>
      </c>
      <c r="S88" s="74">
        <v>0</v>
      </c>
      <c r="T88" s="74">
        <v>0</v>
      </c>
      <c r="U88" s="78"/>
      <c r="V88" s="68">
        <f t="shared" si="26"/>
        <v>20000</v>
      </c>
      <c r="W88" s="12">
        <f t="shared" si="27"/>
        <v>0</v>
      </c>
      <c r="X88" s="17" t="s">
        <v>186</v>
      </c>
      <c r="Y88" s="13" t="s">
        <v>206</v>
      </c>
    </row>
    <row r="89" spans="1:26" ht="54" x14ac:dyDescent="0.25">
      <c r="A89" s="27" t="s">
        <v>335</v>
      </c>
      <c r="B89" s="7" t="s">
        <v>183</v>
      </c>
      <c r="C89" s="7" t="s">
        <v>184</v>
      </c>
      <c r="D89" s="28" t="s">
        <v>185</v>
      </c>
      <c r="E89" s="9" t="s">
        <v>201</v>
      </c>
      <c r="F89" s="9" t="s">
        <v>202</v>
      </c>
      <c r="G89" s="9" t="s">
        <v>203</v>
      </c>
      <c r="H89" s="21"/>
      <c r="I89" s="71">
        <v>20000</v>
      </c>
      <c r="J89" s="74">
        <v>0</v>
      </c>
      <c r="K89" s="74">
        <v>0</v>
      </c>
      <c r="L89" s="74">
        <v>0</v>
      </c>
      <c r="M89" s="74">
        <v>0</v>
      </c>
      <c r="N89" s="74">
        <v>0</v>
      </c>
      <c r="O89" s="74">
        <v>0</v>
      </c>
      <c r="P89" s="74">
        <v>0</v>
      </c>
      <c r="Q89" s="62">
        <v>0.23019999999999999</v>
      </c>
      <c r="R89" s="74">
        <f t="shared" si="25"/>
        <v>0</v>
      </c>
      <c r="S89" s="74">
        <v>0</v>
      </c>
      <c r="T89" s="74">
        <v>0</v>
      </c>
      <c r="U89" s="78"/>
      <c r="V89" s="68">
        <f t="shared" si="26"/>
        <v>20000</v>
      </c>
      <c r="W89" s="12">
        <f t="shared" si="27"/>
        <v>0</v>
      </c>
      <c r="X89" s="17" t="s">
        <v>186</v>
      </c>
      <c r="Y89" s="13" t="s">
        <v>353</v>
      </c>
    </row>
    <row r="90" spans="1:26" ht="54" x14ac:dyDescent="0.25">
      <c r="A90" s="27" t="s">
        <v>200</v>
      </c>
      <c r="B90" s="7" t="s">
        <v>183</v>
      </c>
      <c r="C90" s="7" t="s">
        <v>184</v>
      </c>
      <c r="D90" s="28" t="s">
        <v>185</v>
      </c>
      <c r="E90" s="9" t="s">
        <v>354</v>
      </c>
      <c r="F90" s="9" t="s">
        <v>355</v>
      </c>
      <c r="G90" s="9" t="s">
        <v>347</v>
      </c>
      <c r="H90" s="21"/>
      <c r="I90" s="71">
        <v>137171</v>
      </c>
      <c r="J90" s="74">
        <v>0</v>
      </c>
      <c r="K90" s="74">
        <v>0</v>
      </c>
      <c r="L90" s="74">
        <v>0</v>
      </c>
      <c r="M90" s="74">
        <v>0</v>
      </c>
      <c r="N90" s="74">
        <v>0</v>
      </c>
      <c r="O90" s="74">
        <v>0</v>
      </c>
      <c r="P90" s="74">
        <v>0</v>
      </c>
      <c r="Q90" s="62">
        <v>0.23019999999999999</v>
      </c>
      <c r="R90" s="74">
        <f t="shared" si="25"/>
        <v>0</v>
      </c>
      <c r="S90" s="74"/>
      <c r="T90" s="74"/>
      <c r="U90" s="78"/>
      <c r="V90" s="68">
        <f t="shared" si="26"/>
        <v>137171</v>
      </c>
      <c r="W90" s="12">
        <f t="shared" si="27"/>
        <v>0</v>
      </c>
      <c r="X90" s="17" t="s">
        <v>186</v>
      </c>
      <c r="Y90" s="13" t="s">
        <v>356</v>
      </c>
    </row>
    <row r="91" spans="1:26" ht="56.25" customHeight="1" x14ac:dyDescent="0.25">
      <c r="A91" s="27" t="s">
        <v>193</v>
      </c>
      <c r="B91" s="7" t="s">
        <v>183</v>
      </c>
      <c r="C91" s="7" t="s">
        <v>184</v>
      </c>
      <c r="D91" s="28" t="s">
        <v>185</v>
      </c>
      <c r="E91" s="9" t="s">
        <v>207</v>
      </c>
      <c r="F91" s="9" t="s">
        <v>208</v>
      </c>
      <c r="G91" s="22" t="s">
        <v>209</v>
      </c>
      <c r="H91" s="21"/>
      <c r="I91" s="71">
        <v>22594</v>
      </c>
      <c r="J91" s="74">
        <v>0</v>
      </c>
      <c r="K91" s="74">
        <v>0</v>
      </c>
      <c r="L91" s="74">
        <v>0</v>
      </c>
      <c r="M91" s="74">
        <v>0</v>
      </c>
      <c r="N91" s="74">
        <v>0</v>
      </c>
      <c r="O91" s="74">
        <v>0</v>
      </c>
      <c r="P91" s="74">
        <v>0</v>
      </c>
      <c r="Q91" s="62">
        <v>0.23019999999999999</v>
      </c>
      <c r="R91" s="74">
        <f t="shared" si="25"/>
        <v>0</v>
      </c>
      <c r="S91" s="74">
        <v>0</v>
      </c>
      <c r="T91" s="74">
        <v>0</v>
      </c>
      <c r="U91" s="78"/>
      <c r="V91" s="68">
        <f t="shared" si="26"/>
        <v>22594</v>
      </c>
      <c r="W91" s="12">
        <f t="shared" si="27"/>
        <v>0</v>
      </c>
      <c r="X91" s="17" t="s">
        <v>186</v>
      </c>
      <c r="Y91" s="13" t="s">
        <v>357</v>
      </c>
    </row>
    <row r="92" spans="1:26" s="14" customFormat="1" ht="55.5" customHeight="1" x14ac:dyDescent="0.25">
      <c r="A92" s="6" t="s">
        <v>187</v>
      </c>
      <c r="B92" s="7" t="s">
        <v>183</v>
      </c>
      <c r="C92" s="8" t="s">
        <v>184</v>
      </c>
      <c r="D92" s="9" t="s">
        <v>185</v>
      </c>
      <c r="E92" s="9" t="s">
        <v>210</v>
      </c>
      <c r="F92" s="29" t="s">
        <v>211</v>
      </c>
      <c r="G92" s="15" t="s">
        <v>212</v>
      </c>
      <c r="H92" s="21"/>
      <c r="I92" s="71">
        <v>881775</v>
      </c>
      <c r="J92" s="74">
        <v>269926.11</v>
      </c>
      <c r="K92" s="74">
        <v>125165.47</v>
      </c>
      <c r="L92" s="74">
        <v>4989.5</v>
      </c>
      <c r="M92" s="74">
        <v>0</v>
      </c>
      <c r="N92" s="74">
        <v>0</v>
      </c>
      <c r="O92" s="74">
        <v>0</v>
      </c>
      <c r="P92" s="74">
        <v>0</v>
      </c>
      <c r="Q92" s="62">
        <v>0.23019999999999999</v>
      </c>
      <c r="R92" s="74">
        <f t="shared" si="25"/>
        <v>400081.07999999996</v>
      </c>
      <c r="S92" s="74">
        <v>400081.08</v>
      </c>
      <c r="T92" s="74">
        <v>400081.08</v>
      </c>
      <c r="U92" s="78">
        <f>R92-S92</f>
        <v>0</v>
      </c>
      <c r="V92" s="68">
        <f t="shared" si="26"/>
        <v>481693.92000000004</v>
      </c>
      <c r="W92" s="12">
        <f t="shared" si="27"/>
        <v>0.45372241217997783</v>
      </c>
      <c r="X92" s="6" t="s">
        <v>186</v>
      </c>
      <c r="Y92" s="13" t="s">
        <v>397</v>
      </c>
      <c r="Z92" s="63"/>
    </row>
    <row r="93" spans="1:26" s="14" customFormat="1" ht="54" x14ac:dyDescent="0.25">
      <c r="A93" s="6" t="s">
        <v>187</v>
      </c>
      <c r="B93" s="7" t="s">
        <v>183</v>
      </c>
      <c r="C93" s="8" t="s">
        <v>184</v>
      </c>
      <c r="D93" s="9" t="s">
        <v>185</v>
      </c>
      <c r="E93" s="9" t="s">
        <v>358</v>
      </c>
      <c r="F93" s="29" t="s">
        <v>359</v>
      </c>
      <c r="G93" s="15" t="s">
        <v>360</v>
      </c>
      <c r="H93" s="21"/>
      <c r="I93" s="71">
        <v>204504</v>
      </c>
      <c r="J93" s="74">
        <v>0</v>
      </c>
      <c r="K93" s="74">
        <v>0</v>
      </c>
      <c r="L93" s="74">
        <v>0</v>
      </c>
      <c r="M93" s="74">
        <v>0</v>
      </c>
      <c r="N93" s="74">
        <v>0</v>
      </c>
      <c r="O93" s="74">
        <v>0</v>
      </c>
      <c r="P93" s="74">
        <v>0</v>
      </c>
      <c r="Q93" s="62">
        <v>0.23019999999999999</v>
      </c>
      <c r="R93" s="74">
        <f t="shared" si="25"/>
        <v>0</v>
      </c>
      <c r="S93" s="74"/>
      <c r="T93" s="74"/>
      <c r="U93" s="78"/>
      <c r="V93" s="68">
        <f t="shared" si="26"/>
        <v>204504</v>
      </c>
      <c r="W93" s="12">
        <f t="shared" si="27"/>
        <v>0</v>
      </c>
      <c r="X93" s="6" t="s">
        <v>186</v>
      </c>
      <c r="Y93" s="13" t="s">
        <v>356</v>
      </c>
      <c r="Z93" s="63"/>
    </row>
    <row r="94" spans="1:26" ht="81.75" customHeight="1" x14ac:dyDescent="0.25">
      <c r="A94" s="27" t="s">
        <v>190</v>
      </c>
      <c r="B94" s="7" t="s">
        <v>183</v>
      </c>
      <c r="C94" s="7" t="s">
        <v>184</v>
      </c>
      <c r="D94" s="9" t="s">
        <v>31</v>
      </c>
      <c r="E94" s="9" t="s">
        <v>191</v>
      </c>
      <c r="F94" s="9" t="s">
        <v>213</v>
      </c>
      <c r="G94" s="22" t="s">
        <v>214</v>
      </c>
      <c r="H94" s="21"/>
      <c r="I94" s="71">
        <v>25001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62"/>
      <c r="R94" s="74">
        <f t="shared" si="25"/>
        <v>0</v>
      </c>
      <c r="S94" s="74">
        <v>0</v>
      </c>
      <c r="T94" s="74">
        <v>0</v>
      </c>
      <c r="U94" s="78"/>
      <c r="V94" s="68">
        <f t="shared" si="26"/>
        <v>25001</v>
      </c>
      <c r="W94" s="12">
        <f t="shared" si="27"/>
        <v>0</v>
      </c>
      <c r="X94" s="17" t="s">
        <v>186</v>
      </c>
      <c r="Y94" s="13" t="s">
        <v>206</v>
      </c>
    </row>
    <row r="95" spans="1:26" s="14" customFormat="1" ht="70.5" customHeight="1" x14ac:dyDescent="0.25">
      <c r="A95" s="6" t="s">
        <v>197</v>
      </c>
      <c r="B95" s="7" t="s">
        <v>183</v>
      </c>
      <c r="C95" s="8" t="s">
        <v>184</v>
      </c>
      <c r="D95" s="9" t="s">
        <v>31</v>
      </c>
      <c r="E95" s="9" t="s">
        <v>198</v>
      </c>
      <c r="F95" s="39" t="s">
        <v>215</v>
      </c>
      <c r="G95" s="25" t="s">
        <v>214</v>
      </c>
      <c r="H95" s="21"/>
      <c r="I95" s="71">
        <v>500000</v>
      </c>
      <c r="J95" s="74">
        <v>23740.400000000001</v>
      </c>
      <c r="K95" s="74">
        <v>9024.0300000000007</v>
      </c>
      <c r="L95" s="74">
        <v>0</v>
      </c>
      <c r="M95" s="74">
        <v>0</v>
      </c>
      <c r="N95" s="74">
        <v>0</v>
      </c>
      <c r="O95" s="74">
        <v>0</v>
      </c>
      <c r="P95" s="74">
        <v>0</v>
      </c>
      <c r="Q95" s="62">
        <v>0.23019999999999999</v>
      </c>
      <c r="R95" s="74">
        <f t="shared" si="25"/>
        <v>32764.43</v>
      </c>
      <c r="S95" s="74">
        <v>0</v>
      </c>
      <c r="T95" s="74">
        <v>0</v>
      </c>
      <c r="U95" s="78">
        <f>R95-S95</f>
        <v>32764.43</v>
      </c>
      <c r="V95" s="68">
        <f t="shared" si="26"/>
        <v>467235.57</v>
      </c>
      <c r="W95" s="12">
        <f t="shared" si="27"/>
        <v>6.5528859999999994E-2</v>
      </c>
      <c r="X95" s="17" t="s">
        <v>199</v>
      </c>
      <c r="Y95" s="13" t="s">
        <v>394</v>
      </c>
      <c r="Z95" s="63"/>
    </row>
    <row r="96" spans="1:26" s="14" customFormat="1" ht="55.5" customHeight="1" x14ac:dyDescent="0.25">
      <c r="A96" s="6" t="s">
        <v>188</v>
      </c>
      <c r="B96" s="7" t="s">
        <v>183</v>
      </c>
      <c r="C96" s="8" t="s">
        <v>184</v>
      </c>
      <c r="D96" s="9" t="s">
        <v>31</v>
      </c>
      <c r="E96" s="9" t="s">
        <v>216</v>
      </c>
      <c r="F96" s="29" t="s">
        <v>217</v>
      </c>
      <c r="G96" s="20" t="s">
        <v>218</v>
      </c>
      <c r="H96" s="21"/>
      <c r="I96" s="71">
        <v>61303</v>
      </c>
      <c r="J96" s="74">
        <v>0</v>
      </c>
      <c r="K96" s="74">
        <v>0</v>
      </c>
      <c r="L96" s="74">
        <v>0</v>
      </c>
      <c r="M96" s="74">
        <v>0</v>
      </c>
      <c r="N96" s="74">
        <v>0</v>
      </c>
      <c r="O96" s="74">
        <v>0</v>
      </c>
      <c r="P96" s="74">
        <v>0</v>
      </c>
      <c r="Q96" s="62">
        <v>0.23019999999999999</v>
      </c>
      <c r="R96" s="74">
        <f t="shared" si="25"/>
        <v>0</v>
      </c>
      <c r="S96" s="74">
        <v>0</v>
      </c>
      <c r="T96" s="74">
        <v>0</v>
      </c>
      <c r="U96" s="78"/>
      <c r="V96" s="68">
        <f t="shared" si="26"/>
        <v>61303</v>
      </c>
      <c r="W96" s="12">
        <f t="shared" si="27"/>
        <v>0</v>
      </c>
      <c r="X96" s="6" t="s">
        <v>186</v>
      </c>
      <c r="Y96" s="13" t="s">
        <v>164</v>
      </c>
      <c r="Z96" s="63"/>
    </row>
    <row r="97" spans="1:26" ht="47.25" customHeight="1" x14ac:dyDescent="0.25">
      <c r="A97" s="6" t="s">
        <v>66</v>
      </c>
      <c r="B97" s="7"/>
      <c r="C97" s="8"/>
      <c r="D97" s="9"/>
      <c r="E97" s="9"/>
      <c r="F97" s="9"/>
      <c r="G97" s="20"/>
      <c r="H97" s="21"/>
      <c r="I97" s="69">
        <f t="shared" ref="I97:P97" si="28">SUBTOTAL(9,I85:I96)</f>
        <v>2342640</v>
      </c>
      <c r="J97" s="69">
        <f t="shared" si="28"/>
        <v>405254.05000000005</v>
      </c>
      <c r="K97" s="69">
        <f t="shared" si="28"/>
        <v>191267.19999999998</v>
      </c>
      <c r="L97" s="69">
        <f t="shared" si="28"/>
        <v>4989.5</v>
      </c>
      <c r="M97" s="69">
        <f t="shared" si="28"/>
        <v>18580</v>
      </c>
      <c r="N97" s="69">
        <f t="shared" si="28"/>
        <v>0</v>
      </c>
      <c r="O97" s="69">
        <f t="shared" si="28"/>
        <v>0</v>
      </c>
      <c r="P97" s="69">
        <f t="shared" si="28"/>
        <v>0</v>
      </c>
      <c r="Q97" s="56"/>
      <c r="R97" s="69">
        <f>SUBTOTAL(9,R85:R96)</f>
        <v>620090.75</v>
      </c>
      <c r="S97" s="69">
        <f>SUBTOTAL(9,S85:S96)</f>
        <v>587326.32000000007</v>
      </c>
      <c r="T97" s="69">
        <f>SUBTOTAL(9,T85:T96)</f>
        <v>587326.32000000007</v>
      </c>
      <c r="U97" s="77"/>
      <c r="V97" s="69">
        <f>SUBTOTAL(9,V85:V96)</f>
        <v>1722549.2500000002</v>
      </c>
      <c r="W97" s="26">
        <f t="shared" si="27"/>
        <v>0.26469741402861729</v>
      </c>
      <c r="X97" s="6"/>
      <c r="Y97" s="13"/>
    </row>
    <row r="98" spans="1:26" ht="47.25" customHeight="1" x14ac:dyDescent="0.25">
      <c r="A98" s="6"/>
      <c r="B98" s="7"/>
      <c r="C98" s="8"/>
      <c r="D98" s="9"/>
      <c r="E98" s="9"/>
      <c r="F98" s="40"/>
      <c r="G98" s="40"/>
      <c r="H98" s="43"/>
      <c r="I98" s="68"/>
      <c r="J98" s="68"/>
      <c r="K98" s="68"/>
      <c r="L98" s="68"/>
      <c r="M98" s="68"/>
      <c r="N98" s="68"/>
      <c r="O98" s="68"/>
      <c r="P98" s="68"/>
      <c r="Q98" s="55"/>
      <c r="R98" s="68"/>
      <c r="S98" s="68"/>
      <c r="T98" s="68"/>
      <c r="U98" s="78"/>
      <c r="V98" s="68"/>
      <c r="W98" s="26"/>
      <c r="X98" s="6"/>
      <c r="Y98" s="13"/>
    </row>
    <row r="99" spans="1:26" ht="52.5" customHeight="1" x14ac:dyDescent="0.25">
      <c r="A99" s="6" t="s">
        <v>219</v>
      </c>
      <c r="B99" s="7" t="s">
        <v>220</v>
      </c>
      <c r="C99" s="8" t="s">
        <v>97</v>
      </c>
      <c r="D99" s="9" t="s">
        <v>31</v>
      </c>
      <c r="E99" s="9" t="s">
        <v>221</v>
      </c>
      <c r="F99" s="29" t="s">
        <v>222</v>
      </c>
      <c r="G99" s="20" t="s">
        <v>100</v>
      </c>
      <c r="H99" s="21"/>
      <c r="I99" s="71">
        <v>150443</v>
      </c>
      <c r="J99" s="67">
        <v>85000</v>
      </c>
      <c r="K99" s="67">
        <v>39883.22</v>
      </c>
      <c r="L99" s="67">
        <v>0</v>
      </c>
      <c r="M99" s="67">
        <v>9893.1200000000008</v>
      </c>
      <c r="N99" s="67">
        <v>0</v>
      </c>
      <c r="O99" s="67">
        <v>0</v>
      </c>
      <c r="P99" s="67">
        <v>0</v>
      </c>
      <c r="Q99" s="57">
        <v>0.23019999999999999</v>
      </c>
      <c r="R99" s="67">
        <f>SUM(J99:O99)</f>
        <v>134776.34</v>
      </c>
      <c r="S99" s="67">
        <v>134776.34</v>
      </c>
      <c r="T99" s="67">
        <v>134776.34</v>
      </c>
      <c r="U99" s="80">
        <f t="shared" ref="U99:U100" si="29">SUM(R99-S99)</f>
        <v>0</v>
      </c>
      <c r="V99" s="67">
        <f>I99-R99-P99</f>
        <v>15666.660000000003</v>
      </c>
      <c r="W99" s="33">
        <f>(R99+P99)/I99</f>
        <v>0.89586315082788825</v>
      </c>
      <c r="X99" s="6" t="s">
        <v>129</v>
      </c>
      <c r="Y99" s="13" t="s">
        <v>394</v>
      </c>
    </row>
    <row r="100" spans="1:26" ht="52.5" customHeight="1" x14ac:dyDescent="0.25">
      <c r="A100" s="6" t="s">
        <v>219</v>
      </c>
      <c r="B100" s="7" t="s">
        <v>220</v>
      </c>
      <c r="C100" s="8" t="s">
        <v>97</v>
      </c>
      <c r="D100" s="9" t="s">
        <v>31</v>
      </c>
      <c r="E100" s="9" t="s">
        <v>221</v>
      </c>
      <c r="F100" s="29" t="s">
        <v>369</v>
      </c>
      <c r="G100" s="20" t="s">
        <v>368</v>
      </c>
      <c r="H100" s="21"/>
      <c r="I100" s="71">
        <v>150443</v>
      </c>
      <c r="J100" s="67">
        <v>19615.38</v>
      </c>
      <c r="K100" s="67">
        <v>10172.51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57">
        <v>0.23019999999999999</v>
      </c>
      <c r="R100" s="67">
        <f>SUM(J100:O100)</f>
        <v>29787.89</v>
      </c>
      <c r="S100" s="67">
        <v>9387.65</v>
      </c>
      <c r="T100" s="67">
        <v>9387.65</v>
      </c>
      <c r="U100" s="80">
        <f t="shared" si="29"/>
        <v>20400.239999999998</v>
      </c>
      <c r="V100" s="67">
        <f>I100-R100-P100</f>
        <v>120655.11</v>
      </c>
      <c r="W100" s="33">
        <f>(R100+P100)/I100</f>
        <v>0.19800116987829278</v>
      </c>
      <c r="X100" s="6" t="s">
        <v>129</v>
      </c>
      <c r="Y100" s="13" t="s">
        <v>388</v>
      </c>
    </row>
    <row r="101" spans="1:26" ht="47.25" customHeight="1" x14ac:dyDescent="0.25">
      <c r="A101" s="6" t="s">
        <v>66</v>
      </c>
      <c r="B101" s="7"/>
      <c r="C101" s="8"/>
      <c r="D101" s="9"/>
      <c r="E101" s="9"/>
      <c r="F101" s="9"/>
      <c r="G101" s="20"/>
      <c r="H101" s="21"/>
      <c r="I101" s="69">
        <f t="shared" ref="I101:P101" si="30">SUBTOTAL(9,I98:I100)</f>
        <v>300886</v>
      </c>
      <c r="J101" s="69">
        <f t="shared" si="30"/>
        <v>104615.38</v>
      </c>
      <c r="K101" s="69">
        <f t="shared" si="30"/>
        <v>50055.73</v>
      </c>
      <c r="L101" s="69">
        <f t="shared" si="30"/>
        <v>0</v>
      </c>
      <c r="M101" s="69">
        <f t="shared" si="30"/>
        <v>9893.1200000000008</v>
      </c>
      <c r="N101" s="69">
        <f t="shared" si="30"/>
        <v>0</v>
      </c>
      <c r="O101" s="69">
        <f t="shared" si="30"/>
        <v>0</v>
      </c>
      <c r="P101" s="69">
        <f t="shared" si="30"/>
        <v>0</v>
      </c>
      <c r="Q101" s="56"/>
      <c r="R101" s="69">
        <f>SUBTOTAL(9,R98:R100)</f>
        <v>164564.22999999998</v>
      </c>
      <c r="S101" s="69">
        <f>SUBTOTAL(9,S98:S100)</f>
        <v>144163.99</v>
      </c>
      <c r="T101" s="69">
        <f>SUBTOTAL(9,T98:T100)</f>
        <v>144163.99</v>
      </c>
      <c r="U101" s="77">
        <f>SUBTOTAL(9,U98:U100)</f>
        <v>20400.239999999998</v>
      </c>
      <c r="V101" s="69">
        <f>SUBTOTAL(9,V98:V100)</f>
        <v>136321.77000000002</v>
      </c>
      <c r="W101" s="26">
        <f>(R101+P101)/I101</f>
        <v>0.54693216035309045</v>
      </c>
      <c r="X101" s="6"/>
      <c r="Y101" s="13"/>
    </row>
    <row r="102" spans="1:26" ht="47.25" customHeight="1" x14ac:dyDescent="0.25">
      <c r="A102" s="6"/>
      <c r="B102" s="7"/>
      <c r="C102" s="8"/>
      <c r="D102" s="9"/>
      <c r="E102" s="9"/>
      <c r="F102" s="29"/>
      <c r="G102" s="20"/>
      <c r="H102" s="21"/>
      <c r="I102" s="68"/>
      <c r="J102" s="68"/>
      <c r="K102" s="68"/>
      <c r="L102" s="68"/>
      <c r="M102" s="68"/>
      <c r="N102" s="68"/>
      <c r="O102" s="68"/>
      <c r="P102" s="68"/>
      <c r="Q102" s="55"/>
      <c r="R102" s="68"/>
      <c r="S102" s="68"/>
      <c r="T102" s="68"/>
      <c r="U102" s="78"/>
      <c r="V102" s="68"/>
      <c r="W102" s="26"/>
      <c r="X102" s="6"/>
      <c r="Y102" s="13"/>
    </row>
    <row r="103" spans="1:26" ht="47.25" customHeight="1" x14ac:dyDescent="0.25">
      <c r="A103" s="6" t="s">
        <v>373</v>
      </c>
      <c r="B103" s="7" t="s">
        <v>223</v>
      </c>
      <c r="C103" s="8" t="s">
        <v>24</v>
      </c>
      <c r="D103" s="9" t="s">
        <v>31</v>
      </c>
      <c r="E103" s="9" t="s">
        <v>224</v>
      </c>
      <c r="F103" s="29" t="s">
        <v>225</v>
      </c>
      <c r="G103" s="20" t="s">
        <v>137</v>
      </c>
      <c r="H103" s="21"/>
      <c r="I103" s="71">
        <v>309734</v>
      </c>
      <c r="J103" s="67">
        <v>137165.10999999999</v>
      </c>
      <c r="K103" s="67">
        <v>76529.09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57">
        <v>0</v>
      </c>
      <c r="R103" s="67">
        <f>SUM(J103:O103)</f>
        <v>213694.19999999998</v>
      </c>
      <c r="S103" s="67">
        <v>204965.11</v>
      </c>
      <c r="T103" s="67">
        <v>204965.11</v>
      </c>
      <c r="U103" s="80">
        <f t="shared" ref="U103:U107" si="31">SUM(R103-S103)</f>
        <v>8729.0899999999965</v>
      </c>
      <c r="V103" s="67">
        <f>I103-R103-P103</f>
        <v>96039.800000000017</v>
      </c>
      <c r="W103" s="33">
        <f>(R103+P103)/I103</f>
        <v>0.68992813188090418</v>
      </c>
      <c r="X103" s="6" t="s">
        <v>226</v>
      </c>
      <c r="Y103" s="13" t="s">
        <v>374</v>
      </c>
    </row>
    <row r="104" spans="1:26" ht="47.25" customHeight="1" x14ac:dyDescent="0.25">
      <c r="A104" s="6" t="s">
        <v>375</v>
      </c>
      <c r="B104" s="7" t="s">
        <v>223</v>
      </c>
      <c r="C104" s="8" t="s">
        <v>24</v>
      </c>
      <c r="D104" s="9" t="s">
        <v>31</v>
      </c>
      <c r="E104" s="9" t="s">
        <v>376</v>
      </c>
      <c r="F104" s="29" t="s">
        <v>225</v>
      </c>
      <c r="G104" s="20" t="s">
        <v>137</v>
      </c>
      <c r="H104" s="21"/>
      <c r="I104" s="71">
        <v>265586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57">
        <v>0</v>
      </c>
      <c r="R104" s="67">
        <f>SUM(J104:O104)</f>
        <v>0</v>
      </c>
      <c r="S104" s="67">
        <v>0</v>
      </c>
      <c r="T104" s="67">
        <v>0</v>
      </c>
      <c r="U104" s="80">
        <f t="shared" si="31"/>
        <v>0</v>
      </c>
      <c r="V104" s="67">
        <f>I104-R104-P104</f>
        <v>265586</v>
      </c>
      <c r="W104" s="33">
        <f>(R104+P104)/I104</f>
        <v>0</v>
      </c>
      <c r="X104" s="6" t="s">
        <v>226</v>
      </c>
      <c r="Y104" s="13" t="s">
        <v>164</v>
      </c>
    </row>
    <row r="105" spans="1:26" ht="47.25" customHeight="1" x14ac:dyDescent="0.25">
      <c r="A105" s="6" t="s">
        <v>227</v>
      </c>
      <c r="B105" s="7" t="s">
        <v>223</v>
      </c>
      <c r="C105" s="8" t="s">
        <v>24</v>
      </c>
      <c r="D105" s="9" t="s">
        <v>31</v>
      </c>
      <c r="E105" s="9" t="s">
        <v>228</v>
      </c>
      <c r="F105" s="29" t="s">
        <v>229</v>
      </c>
      <c r="G105" s="20" t="s">
        <v>165</v>
      </c>
      <c r="H105" s="21">
        <v>46203</v>
      </c>
      <c r="I105" s="71">
        <v>466932</v>
      </c>
      <c r="J105" s="67">
        <v>170261.51</v>
      </c>
      <c r="K105" s="67">
        <v>90295.92</v>
      </c>
      <c r="L105" s="67">
        <v>30084.95</v>
      </c>
      <c r="M105" s="67">
        <v>116071.3</v>
      </c>
      <c r="N105" s="67">
        <v>0</v>
      </c>
      <c r="O105" s="67">
        <v>0</v>
      </c>
      <c r="P105" s="67">
        <v>3300</v>
      </c>
      <c r="Q105" s="57">
        <v>0</v>
      </c>
      <c r="R105" s="67">
        <f>SUM(J105:O105)</f>
        <v>406713.68</v>
      </c>
      <c r="S105" s="67">
        <v>397113.01</v>
      </c>
      <c r="T105" s="67">
        <v>397113.04</v>
      </c>
      <c r="U105" s="80">
        <f t="shared" si="31"/>
        <v>9600.6699999999837</v>
      </c>
      <c r="V105" s="67">
        <f>I105-R105-P105</f>
        <v>56918.320000000007</v>
      </c>
      <c r="W105" s="33">
        <f>(R105+P105)/I105</f>
        <v>0.87810147944454442</v>
      </c>
      <c r="X105" s="6" t="s">
        <v>226</v>
      </c>
      <c r="Y105" s="13" t="s">
        <v>74</v>
      </c>
    </row>
    <row r="106" spans="1:26" ht="47.25" customHeight="1" x14ac:dyDescent="0.25">
      <c r="A106" s="6" t="s">
        <v>227</v>
      </c>
      <c r="B106" s="7" t="s">
        <v>223</v>
      </c>
      <c r="C106" s="8" t="s">
        <v>24</v>
      </c>
      <c r="D106" s="9" t="s">
        <v>31</v>
      </c>
      <c r="E106" s="9" t="s">
        <v>230</v>
      </c>
      <c r="F106" s="29" t="s">
        <v>231</v>
      </c>
      <c r="G106" s="20" t="s">
        <v>137</v>
      </c>
      <c r="H106" s="21"/>
      <c r="I106" s="71">
        <v>466932</v>
      </c>
      <c r="J106" s="67">
        <v>183640.55</v>
      </c>
      <c r="K106" s="67">
        <v>105671.43</v>
      </c>
      <c r="L106" s="67">
        <v>0</v>
      </c>
      <c r="M106" s="67">
        <v>5067.5200000000004</v>
      </c>
      <c r="N106" s="67">
        <v>0</v>
      </c>
      <c r="O106" s="67">
        <v>0</v>
      </c>
      <c r="P106" s="67">
        <v>0</v>
      </c>
      <c r="Q106" s="57">
        <v>0</v>
      </c>
      <c r="R106" s="67">
        <f>SUM(J106:O106)</f>
        <v>294379.5</v>
      </c>
      <c r="S106" s="67">
        <v>294379.5</v>
      </c>
      <c r="T106" s="67">
        <v>294379.5</v>
      </c>
      <c r="U106" s="80">
        <f t="shared" ref="U106" si="32">SUM(R106-S106)</f>
        <v>0</v>
      </c>
      <c r="V106" s="67">
        <f>I106-R106-P106</f>
        <v>172552.5</v>
      </c>
      <c r="W106" s="33">
        <f>(R106+P106)/I106</f>
        <v>0.6304547557246023</v>
      </c>
      <c r="X106" s="6" t="s">
        <v>226</v>
      </c>
      <c r="Y106" s="13" t="s">
        <v>374</v>
      </c>
    </row>
    <row r="107" spans="1:26" ht="47.25" customHeight="1" x14ac:dyDescent="0.25">
      <c r="A107" s="6" t="s">
        <v>227</v>
      </c>
      <c r="B107" s="7" t="s">
        <v>223</v>
      </c>
      <c r="C107" s="8" t="s">
        <v>24</v>
      </c>
      <c r="D107" s="9" t="s">
        <v>31</v>
      </c>
      <c r="E107" s="9" t="s">
        <v>389</v>
      </c>
      <c r="F107" s="29" t="s">
        <v>390</v>
      </c>
      <c r="G107" s="20" t="s">
        <v>391</v>
      </c>
      <c r="H107" s="21"/>
      <c r="I107" s="71">
        <v>466932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57">
        <v>0</v>
      </c>
      <c r="R107" s="67">
        <f>SUM(J107:O107)</f>
        <v>0</v>
      </c>
      <c r="S107" s="67">
        <v>0</v>
      </c>
      <c r="T107" s="67">
        <v>0</v>
      </c>
      <c r="U107" s="80">
        <f t="shared" si="31"/>
        <v>0</v>
      </c>
      <c r="V107" s="67">
        <f>I107-R107-P107</f>
        <v>466932</v>
      </c>
      <c r="W107" s="33">
        <f>(R107+P107)/I107</f>
        <v>0</v>
      </c>
      <c r="X107" s="6" t="s">
        <v>226</v>
      </c>
      <c r="Y107" s="13" t="s">
        <v>336</v>
      </c>
    </row>
    <row r="108" spans="1:26" ht="47.25" customHeight="1" x14ac:dyDescent="0.25">
      <c r="A108" s="6" t="s">
        <v>66</v>
      </c>
      <c r="B108" s="7"/>
      <c r="C108" s="8"/>
      <c r="D108" s="9"/>
      <c r="E108" s="9"/>
      <c r="F108" s="9"/>
      <c r="G108" s="20"/>
      <c r="H108" s="21"/>
      <c r="I108" s="69">
        <f t="shared" ref="I108:P108" si="33">SUBTOTAL(9,I102:I107)</f>
        <v>1976116</v>
      </c>
      <c r="J108" s="69">
        <f t="shared" si="33"/>
        <v>491067.17</v>
      </c>
      <c r="K108" s="69">
        <f t="shared" si="33"/>
        <v>272496.44</v>
      </c>
      <c r="L108" s="69">
        <f t="shared" si="33"/>
        <v>30084.95</v>
      </c>
      <c r="M108" s="69">
        <f t="shared" si="33"/>
        <v>121138.82</v>
      </c>
      <c r="N108" s="69">
        <f t="shared" si="33"/>
        <v>0</v>
      </c>
      <c r="O108" s="69">
        <f t="shared" si="33"/>
        <v>0</v>
      </c>
      <c r="P108" s="69">
        <f t="shared" si="33"/>
        <v>3300</v>
      </c>
      <c r="Q108" s="56"/>
      <c r="R108" s="69">
        <f>SUBTOTAL(9,R102:R107)</f>
        <v>914787.38</v>
      </c>
      <c r="S108" s="69">
        <f>SUBTOTAL(9,S102:S107)</f>
        <v>896457.62</v>
      </c>
      <c r="T108" s="69">
        <f>SUBTOTAL(9,T102:T107)</f>
        <v>896457.64999999991</v>
      </c>
      <c r="U108" s="77">
        <f>SUBTOTAL(9,U102:U107)</f>
        <v>18329.75999999998</v>
      </c>
      <c r="V108" s="69">
        <f>SUBTOTAL(9,V102:V107)</f>
        <v>1058028.6200000001</v>
      </c>
      <c r="W108" s="26">
        <f>R108/I108</f>
        <v>0.46292190337004507</v>
      </c>
      <c r="X108" s="6"/>
      <c r="Y108" s="13"/>
    </row>
    <row r="109" spans="1:26" s="53" customFormat="1" ht="47.25" customHeight="1" x14ac:dyDescent="0.25">
      <c r="A109" s="44"/>
      <c r="B109" s="45"/>
      <c r="C109" s="46"/>
      <c r="D109" s="47"/>
      <c r="E109" s="47"/>
      <c r="F109" s="48"/>
      <c r="G109" s="49"/>
      <c r="H109" s="50"/>
      <c r="I109" s="72"/>
      <c r="J109" s="68"/>
      <c r="K109" s="68"/>
      <c r="L109" s="68"/>
      <c r="M109" s="68"/>
      <c r="N109" s="68"/>
      <c r="O109" s="68"/>
      <c r="P109" s="68"/>
      <c r="Q109" s="55"/>
      <c r="R109" s="68"/>
      <c r="S109" s="68"/>
      <c r="T109" s="68"/>
      <c r="U109" s="78"/>
      <c r="V109" s="68"/>
      <c r="W109" s="51"/>
      <c r="X109" s="44"/>
      <c r="Y109" s="52"/>
      <c r="Z109" s="63"/>
    </row>
    <row r="110" spans="1:26" s="14" customFormat="1" ht="48" customHeight="1" x14ac:dyDescent="0.25">
      <c r="A110" s="6" t="s">
        <v>232</v>
      </c>
      <c r="B110" s="7" t="s">
        <v>110</v>
      </c>
      <c r="C110" s="8" t="s">
        <v>24</v>
      </c>
      <c r="D110" s="9" t="s">
        <v>31</v>
      </c>
      <c r="E110" s="9" t="s">
        <v>233</v>
      </c>
      <c r="F110" s="29" t="s">
        <v>234</v>
      </c>
      <c r="G110" s="20" t="s">
        <v>235</v>
      </c>
      <c r="H110" s="21">
        <v>46234</v>
      </c>
      <c r="I110" s="71">
        <v>93537</v>
      </c>
      <c r="J110" s="67">
        <v>0</v>
      </c>
      <c r="K110" s="67">
        <v>0</v>
      </c>
      <c r="L110" s="67">
        <v>7618</v>
      </c>
      <c r="M110" s="67">
        <v>71465.429999999993</v>
      </c>
      <c r="N110" s="67">
        <v>0</v>
      </c>
      <c r="O110" s="67">
        <v>12854</v>
      </c>
      <c r="P110" s="67">
        <v>0</v>
      </c>
      <c r="Q110" s="57">
        <v>0.16600000000000001</v>
      </c>
      <c r="R110" s="67">
        <f t="shared" ref="R110:R141" si="34">SUM(J110:O110)</f>
        <v>91937.43</v>
      </c>
      <c r="S110" s="67">
        <v>91937.43</v>
      </c>
      <c r="T110" s="67">
        <v>91937.43</v>
      </c>
      <c r="U110" s="80">
        <f t="shared" ref="U110:U138" si="35">SUM(R110-S110)</f>
        <v>0</v>
      </c>
      <c r="V110" s="67">
        <f t="shared" ref="V110:V141" si="36">I110-R110-P110</f>
        <v>1599.570000000007</v>
      </c>
      <c r="W110" s="37">
        <f t="shared" ref="W110:W142" si="37">(R110+P110)/I110</f>
        <v>0.98289906667949578</v>
      </c>
      <c r="X110" s="6" t="s">
        <v>113</v>
      </c>
      <c r="Y110" s="13" t="s">
        <v>83</v>
      </c>
      <c r="Z110" s="63"/>
    </row>
    <row r="111" spans="1:26" s="14" customFormat="1" ht="47.25" customHeight="1" x14ac:dyDescent="0.25">
      <c r="A111" s="6" t="s">
        <v>236</v>
      </c>
      <c r="B111" s="7" t="s">
        <v>110</v>
      </c>
      <c r="C111" s="8" t="s">
        <v>24</v>
      </c>
      <c r="D111" s="9" t="s">
        <v>31</v>
      </c>
      <c r="E111" s="9" t="s">
        <v>237</v>
      </c>
      <c r="F111" s="29" t="s">
        <v>238</v>
      </c>
      <c r="G111" s="20" t="s">
        <v>235</v>
      </c>
      <c r="H111" s="21">
        <v>46234</v>
      </c>
      <c r="I111" s="71">
        <v>4668794</v>
      </c>
      <c r="J111" s="67">
        <v>2019994.21</v>
      </c>
      <c r="K111" s="67">
        <v>677795.56</v>
      </c>
      <c r="L111" s="67">
        <v>871268.41</v>
      </c>
      <c r="M111" s="67">
        <v>281072</v>
      </c>
      <c r="N111" s="67">
        <v>176620</v>
      </c>
      <c r="O111" s="67">
        <v>635475</v>
      </c>
      <c r="P111" s="67">
        <v>2504.59</v>
      </c>
      <c r="Q111" s="57">
        <v>0.16600000000000001</v>
      </c>
      <c r="R111" s="67">
        <f t="shared" si="34"/>
        <v>4662225.18</v>
      </c>
      <c r="S111" s="67">
        <v>4662225.18</v>
      </c>
      <c r="T111" s="67">
        <v>4662225.18</v>
      </c>
      <c r="U111" s="80">
        <f t="shared" si="35"/>
        <v>0</v>
      </c>
      <c r="V111" s="67">
        <f t="shared" si="36"/>
        <v>4064.2300000002979</v>
      </c>
      <c r="W111" s="37">
        <f t="shared" si="37"/>
        <v>0.99912949039944776</v>
      </c>
      <c r="X111" s="6" t="s">
        <v>113</v>
      </c>
      <c r="Y111" s="13" t="s">
        <v>83</v>
      </c>
      <c r="Z111" s="63"/>
    </row>
    <row r="112" spans="1:26" s="14" customFormat="1" ht="47.25" customHeight="1" x14ac:dyDescent="0.25">
      <c r="A112" s="6" t="s">
        <v>239</v>
      </c>
      <c r="B112" s="7" t="s">
        <v>110</v>
      </c>
      <c r="C112" s="8" t="s">
        <v>24</v>
      </c>
      <c r="D112" s="9" t="s">
        <v>31</v>
      </c>
      <c r="E112" s="9" t="s">
        <v>240</v>
      </c>
      <c r="F112" s="29" t="s">
        <v>241</v>
      </c>
      <c r="G112" s="20" t="s">
        <v>235</v>
      </c>
      <c r="H112" s="21">
        <v>46234</v>
      </c>
      <c r="I112" s="71">
        <v>465667</v>
      </c>
      <c r="J112" s="67">
        <v>0</v>
      </c>
      <c r="K112" s="67">
        <v>0</v>
      </c>
      <c r="L112" s="67">
        <v>295237.46999999997</v>
      </c>
      <c r="M112" s="67">
        <v>98566</v>
      </c>
      <c r="N112" s="67">
        <v>0</v>
      </c>
      <c r="O112" s="67">
        <v>62685</v>
      </c>
      <c r="P112" s="67">
        <v>5567.53</v>
      </c>
      <c r="Q112" s="57">
        <v>0.16600000000000001</v>
      </c>
      <c r="R112" s="67">
        <f t="shared" si="34"/>
        <v>456488.47</v>
      </c>
      <c r="S112" s="67">
        <v>456488.47</v>
      </c>
      <c r="T112" s="67">
        <v>456488.47</v>
      </c>
      <c r="U112" s="80">
        <f t="shared" si="35"/>
        <v>0</v>
      </c>
      <c r="V112" s="67">
        <f t="shared" si="36"/>
        <v>3611.0000000000282</v>
      </c>
      <c r="W112" s="37">
        <f t="shared" si="37"/>
        <v>0.99224553167821639</v>
      </c>
      <c r="X112" s="6" t="s">
        <v>113</v>
      </c>
      <c r="Y112" s="13" t="s">
        <v>83</v>
      </c>
      <c r="Z112" s="63"/>
    </row>
    <row r="113" spans="1:26" s="14" customFormat="1" ht="47.25" customHeight="1" x14ac:dyDescent="0.25">
      <c r="A113" s="6" t="s">
        <v>242</v>
      </c>
      <c r="B113" s="7" t="s">
        <v>110</v>
      </c>
      <c r="C113" s="8" t="s">
        <v>24</v>
      </c>
      <c r="D113" s="9" t="s">
        <v>31</v>
      </c>
      <c r="E113" s="9" t="s">
        <v>243</v>
      </c>
      <c r="F113" s="29" t="s">
        <v>244</v>
      </c>
      <c r="G113" s="20" t="s">
        <v>245</v>
      </c>
      <c r="H113" s="21">
        <v>46234</v>
      </c>
      <c r="I113" s="71">
        <v>6112700</v>
      </c>
      <c r="J113" s="67">
        <v>672122.3</v>
      </c>
      <c r="K113" s="67">
        <v>300308.09999999998</v>
      </c>
      <c r="L113" s="67">
        <v>311957.68</v>
      </c>
      <c r="M113" s="67">
        <v>1190303</v>
      </c>
      <c r="N113" s="67">
        <v>3199465</v>
      </c>
      <c r="O113" s="67">
        <v>414322</v>
      </c>
      <c r="P113" s="67">
        <v>14812.23</v>
      </c>
      <c r="Q113" s="57">
        <v>0.16600000000000001</v>
      </c>
      <c r="R113" s="67">
        <f t="shared" si="34"/>
        <v>6088478.0800000001</v>
      </c>
      <c r="S113" s="67">
        <v>6088478.0800000001</v>
      </c>
      <c r="T113" s="67">
        <v>6088478.0800000001</v>
      </c>
      <c r="U113" s="80">
        <f t="shared" si="35"/>
        <v>0</v>
      </c>
      <c r="V113" s="67">
        <f t="shared" si="36"/>
        <v>9409.6899999999259</v>
      </c>
      <c r="W113" s="37">
        <f t="shared" si="37"/>
        <v>0.99846063278093156</v>
      </c>
      <c r="X113" s="17" t="s">
        <v>113</v>
      </c>
      <c r="Y113" s="13" t="s">
        <v>83</v>
      </c>
      <c r="Z113" s="63"/>
    </row>
    <row r="114" spans="1:26" s="14" customFormat="1" ht="47.25" customHeight="1" x14ac:dyDescent="0.25">
      <c r="A114" s="6" t="s">
        <v>246</v>
      </c>
      <c r="B114" s="7" t="s">
        <v>110</v>
      </c>
      <c r="C114" s="8" t="s">
        <v>24</v>
      </c>
      <c r="D114" s="9" t="s">
        <v>31</v>
      </c>
      <c r="E114" s="9" t="s">
        <v>247</v>
      </c>
      <c r="F114" s="29" t="s">
        <v>248</v>
      </c>
      <c r="G114" s="20" t="s">
        <v>245</v>
      </c>
      <c r="H114" s="21">
        <v>46234</v>
      </c>
      <c r="I114" s="71">
        <v>958344</v>
      </c>
      <c r="J114" s="67">
        <v>147807.57</v>
      </c>
      <c r="K114" s="67">
        <v>63917.54</v>
      </c>
      <c r="L114" s="67">
        <v>57784</v>
      </c>
      <c r="M114" s="67">
        <v>384682.21</v>
      </c>
      <c r="N114" s="67">
        <v>100081</v>
      </c>
      <c r="O114" s="67">
        <v>93943</v>
      </c>
      <c r="P114" s="67">
        <v>56009</v>
      </c>
      <c r="Q114" s="57">
        <v>0.16600000000000001</v>
      </c>
      <c r="R114" s="67">
        <f t="shared" si="34"/>
        <v>848215.32000000007</v>
      </c>
      <c r="S114" s="67">
        <v>848215.32</v>
      </c>
      <c r="T114" s="67">
        <v>848215.32</v>
      </c>
      <c r="U114" s="80">
        <f t="shared" si="35"/>
        <v>1.1641532182693481E-10</v>
      </c>
      <c r="V114" s="67">
        <f t="shared" si="36"/>
        <v>54119.679999999935</v>
      </c>
      <c r="W114" s="37">
        <f t="shared" si="37"/>
        <v>0.94352791899359734</v>
      </c>
      <c r="X114" s="6" t="s">
        <v>113</v>
      </c>
      <c r="Y114" s="13" t="s">
        <v>83</v>
      </c>
      <c r="Z114" s="63"/>
    </row>
    <row r="115" spans="1:26" s="14" customFormat="1" ht="47.25" customHeight="1" x14ac:dyDescent="0.25">
      <c r="A115" s="6" t="s">
        <v>249</v>
      </c>
      <c r="B115" s="7" t="s">
        <v>110</v>
      </c>
      <c r="C115" s="8" t="s">
        <v>24</v>
      </c>
      <c r="D115" s="9" t="s">
        <v>31</v>
      </c>
      <c r="E115" s="9" t="s">
        <v>250</v>
      </c>
      <c r="F115" s="29" t="s">
        <v>251</v>
      </c>
      <c r="G115" s="20" t="s">
        <v>245</v>
      </c>
      <c r="H115" s="21">
        <v>46234</v>
      </c>
      <c r="I115" s="71">
        <v>25000</v>
      </c>
      <c r="J115" s="67">
        <v>0</v>
      </c>
      <c r="K115" s="67">
        <v>0</v>
      </c>
      <c r="L115" s="67">
        <v>0</v>
      </c>
      <c r="M115" s="67">
        <v>20468.7</v>
      </c>
      <c r="N115" s="67">
        <v>0</v>
      </c>
      <c r="O115" s="67">
        <v>2867</v>
      </c>
      <c r="P115" s="67">
        <v>0</v>
      </c>
      <c r="Q115" s="57">
        <v>0.16600000000000001</v>
      </c>
      <c r="R115" s="67">
        <f t="shared" si="34"/>
        <v>23335.7</v>
      </c>
      <c r="S115" s="67">
        <v>23335.7</v>
      </c>
      <c r="T115" s="67">
        <v>23335.7</v>
      </c>
      <c r="U115" s="80">
        <f t="shared" si="35"/>
        <v>0</v>
      </c>
      <c r="V115" s="67">
        <f t="shared" si="36"/>
        <v>1664.2999999999993</v>
      </c>
      <c r="W115" s="37">
        <f t="shared" si="37"/>
        <v>0.93342800000000004</v>
      </c>
      <c r="X115" s="17" t="s">
        <v>113</v>
      </c>
      <c r="Y115" s="13" t="s">
        <v>83</v>
      </c>
      <c r="Z115" s="63"/>
    </row>
    <row r="116" spans="1:26" s="14" customFormat="1" ht="47.25" customHeight="1" x14ac:dyDescent="0.25">
      <c r="A116" s="6" t="s">
        <v>252</v>
      </c>
      <c r="B116" s="7" t="s">
        <v>110</v>
      </c>
      <c r="C116" s="8" t="s">
        <v>24</v>
      </c>
      <c r="D116" s="9" t="s">
        <v>31</v>
      </c>
      <c r="E116" s="9" t="s">
        <v>253</v>
      </c>
      <c r="F116" s="29" t="s">
        <v>254</v>
      </c>
      <c r="G116" s="20" t="s">
        <v>255</v>
      </c>
      <c r="H116" s="21">
        <v>46234</v>
      </c>
      <c r="I116" s="71">
        <v>3109843</v>
      </c>
      <c r="J116" s="67">
        <v>0</v>
      </c>
      <c r="K116" s="67">
        <v>0</v>
      </c>
      <c r="L116" s="67">
        <v>0</v>
      </c>
      <c r="M116" s="67">
        <v>2607069</v>
      </c>
      <c r="N116" s="67">
        <v>34387.589999999997</v>
      </c>
      <c r="O116" s="67">
        <v>406844</v>
      </c>
      <c r="P116" s="67">
        <v>20228.95</v>
      </c>
      <c r="Q116" s="57">
        <v>0.16600000000000001</v>
      </c>
      <c r="R116" s="67">
        <f t="shared" si="34"/>
        <v>3048300.59</v>
      </c>
      <c r="S116" s="67">
        <v>3048300.59</v>
      </c>
      <c r="T116" s="67">
        <v>3048300.59</v>
      </c>
      <c r="U116" s="80">
        <f t="shared" si="35"/>
        <v>0</v>
      </c>
      <c r="V116" s="67">
        <f t="shared" si="36"/>
        <v>41313.460000000152</v>
      </c>
      <c r="W116" s="37">
        <f t="shared" si="37"/>
        <v>0.98671525861594944</v>
      </c>
      <c r="X116" s="17" t="s">
        <v>113</v>
      </c>
      <c r="Y116" s="13" t="s">
        <v>83</v>
      </c>
      <c r="Z116" s="63"/>
    </row>
    <row r="117" spans="1:26" s="14" customFormat="1" ht="47.25" customHeight="1" x14ac:dyDescent="0.25">
      <c r="A117" s="6" t="s">
        <v>256</v>
      </c>
      <c r="B117" s="7" t="s">
        <v>110</v>
      </c>
      <c r="C117" s="8" t="s">
        <v>24</v>
      </c>
      <c r="D117" s="9" t="s">
        <v>31</v>
      </c>
      <c r="E117" s="9" t="s">
        <v>257</v>
      </c>
      <c r="F117" s="29" t="s">
        <v>258</v>
      </c>
      <c r="G117" s="20" t="s">
        <v>255</v>
      </c>
      <c r="H117" s="21">
        <v>46234</v>
      </c>
      <c r="I117" s="71">
        <v>189669</v>
      </c>
      <c r="J117" s="67">
        <v>100250.02</v>
      </c>
      <c r="K117" s="67">
        <v>44563.73</v>
      </c>
      <c r="L117" s="67">
        <v>17621</v>
      </c>
      <c r="M117" s="67">
        <v>0</v>
      </c>
      <c r="N117" s="67">
        <v>0</v>
      </c>
      <c r="O117" s="67">
        <v>26964</v>
      </c>
      <c r="P117" s="67">
        <v>0</v>
      </c>
      <c r="Q117" s="57">
        <v>0.16600000000000001</v>
      </c>
      <c r="R117" s="67">
        <f t="shared" si="34"/>
        <v>189398.75</v>
      </c>
      <c r="S117" s="67">
        <v>189398.75</v>
      </c>
      <c r="T117" s="67">
        <v>189398.75</v>
      </c>
      <c r="U117" s="80">
        <f t="shared" si="35"/>
        <v>0</v>
      </c>
      <c r="V117" s="67">
        <f t="shared" si="36"/>
        <v>270.25</v>
      </c>
      <c r="W117" s="37">
        <f t="shared" si="37"/>
        <v>0.99857514933911184</v>
      </c>
      <c r="X117" s="6" t="s">
        <v>113</v>
      </c>
      <c r="Y117" s="13" t="s">
        <v>259</v>
      </c>
      <c r="Z117" s="63"/>
    </row>
    <row r="118" spans="1:26" s="14" customFormat="1" ht="47.25" customHeight="1" x14ac:dyDescent="0.25">
      <c r="A118" s="6" t="s">
        <v>260</v>
      </c>
      <c r="B118" s="7" t="s">
        <v>110</v>
      </c>
      <c r="C118" s="8" t="s">
        <v>24</v>
      </c>
      <c r="D118" s="9" t="s">
        <v>31</v>
      </c>
      <c r="E118" s="9" t="s">
        <v>261</v>
      </c>
      <c r="F118" s="29" t="s">
        <v>262</v>
      </c>
      <c r="G118" s="20" t="s">
        <v>263</v>
      </c>
      <c r="H118" s="21">
        <v>46234</v>
      </c>
      <c r="I118" s="71">
        <v>363632</v>
      </c>
      <c r="J118" s="67">
        <v>37465.31</v>
      </c>
      <c r="K118" s="67">
        <v>13307.15</v>
      </c>
      <c r="L118" s="67">
        <v>200241.13</v>
      </c>
      <c r="M118" s="67">
        <v>84667</v>
      </c>
      <c r="N118" s="67">
        <v>0</v>
      </c>
      <c r="O118" s="67">
        <v>18571</v>
      </c>
      <c r="P118" s="67">
        <v>9342.8700000000008</v>
      </c>
      <c r="Q118" s="57">
        <v>0.19800000000000001</v>
      </c>
      <c r="R118" s="67">
        <f t="shared" si="34"/>
        <v>354251.58999999997</v>
      </c>
      <c r="S118" s="67">
        <v>354251.59</v>
      </c>
      <c r="T118" s="67">
        <v>354251.59</v>
      </c>
      <c r="U118" s="80">
        <f t="shared" si="35"/>
        <v>-5.8207660913467407E-11</v>
      </c>
      <c r="V118" s="67">
        <f t="shared" si="36"/>
        <v>37.540000000031796</v>
      </c>
      <c r="W118" s="37">
        <f t="shared" si="37"/>
        <v>0.99989676376116499</v>
      </c>
      <c r="X118" s="6" t="s">
        <v>113</v>
      </c>
      <c r="Y118" s="13" t="s">
        <v>83</v>
      </c>
      <c r="Z118" s="63"/>
    </row>
    <row r="119" spans="1:26" s="14" customFormat="1" ht="47.25" customHeight="1" x14ac:dyDescent="0.25">
      <c r="A119" s="6" t="s">
        <v>264</v>
      </c>
      <c r="B119" s="7" t="s">
        <v>110</v>
      </c>
      <c r="C119" s="8" t="s">
        <v>24</v>
      </c>
      <c r="D119" s="9" t="s">
        <v>31</v>
      </c>
      <c r="E119" s="9" t="s">
        <v>265</v>
      </c>
      <c r="F119" s="29" t="s">
        <v>266</v>
      </c>
      <c r="G119" s="20" t="s">
        <v>263</v>
      </c>
      <c r="H119" s="21">
        <v>46599</v>
      </c>
      <c r="I119" s="71">
        <v>333319</v>
      </c>
      <c r="J119" s="67">
        <v>169615.53</v>
      </c>
      <c r="K119" s="67">
        <v>59893.78</v>
      </c>
      <c r="L119" s="67">
        <v>13498</v>
      </c>
      <c r="M119" s="67">
        <v>0</v>
      </c>
      <c r="N119" s="67">
        <v>0</v>
      </c>
      <c r="O119" s="67">
        <v>0</v>
      </c>
      <c r="P119" s="67">
        <v>0</v>
      </c>
      <c r="Q119" s="57">
        <v>0</v>
      </c>
      <c r="R119" s="67">
        <f t="shared" si="34"/>
        <v>243007.31</v>
      </c>
      <c r="S119" s="67">
        <v>243007.31</v>
      </c>
      <c r="T119" s="67">
        <v>243007.31</v>
      </c>
      <c r="U119" s="80">
        <f t="shared" si="35"/>
        <v>0</v>
      </c>
      <c r="V119" s="67">
        <f t="shared" si="36"/>
        <v>90311.69</v>
      </c>
      <c r="W119" s="37">
        <f t="shared" si="37"/>
        <v>0.72905327929100949</v>
      </c>
      <c r="X119" s="6" t="s">
        <v>113</v>
      </c>
      <c r="Y119" s="13" t="s">
        <v>377</v>
      </c>
      <c r="Z119" s="63"/>
    </row>
    <row r="120" spans="1:26" s="14" customFormat="1" ht="47.25" customHeight="1" x14ac:dyDescent="0.25">
      <c r="A120" s="6" t="s">
        <v>267</v>
      </c>
      <c r="B120" s="7" t="s">
        <v>110</v>
      </c>
      <c r="C120" s="8" t="s">
        <v>24</v>
      </c>
      <c r="D120" s="9" t="s">
        <v>31</v>
      </c>
      <c r="E120" s="9" t="s">
        <v>268</v>
      </c>
      <c r="F120" s="29" t="s">
        <v>266</v>
      </c>
      <c r="G120" s="20" t="s">
        <v>263</v>
      </c>
      <c r="H120" s="21">
        <v>46599</v>
      </c>
      <c r="I120" s="71">
        <v>1827543</v>
      </c>
      <c r="J120" s="67">
        <v>465663.29</v>
      </c>
      <c r="K120" s="67">
        <v>157879.56</v>
      </c>
      <c r="L120" s="67">
        <v>0</v>
      </c>
      <c r="M120" s="67">
        <v>0</v>
      </c>
      <c r="N120" s="67">
        <v>66582</v>
      </c>
      <c r="O120" s="67">
        <v>0</v>
      </c>
      <c r="P120" s="67">
        <v>0</v>
      </c>
      <c r="Q120" s="57">
        <v>0</v>
      </c>
      <c r="R120" s="67">
        <f t="shared" si="34"/>
        <v>690124.85</v>
      </c>
      <c r="S120" s="67">
        <v>690124.85</v>
      </c>
      <c r="T120" s="67">
        <v>690124.85</v>
      </c>
      <c r="U120" s="80">
        <f t="shared" si="35"/>
        <v>0</v>
      </c>
      <c r="V120" s="67">
        <f t="shared" si="36"/>
        <v>1137418.1499999999</v>
      </c>
      <c r="W120" s="61">
        <f t="shared" si="37"/>
        <v>0.37762441157335286</v>
      </c>
      <c r="X120" s="6" t="s">
        <v>113</v>
      </c>
      <c r="Y120" s="13" t="s">
        <v>377</v>
      </c>
      <c r="Z120" s="63"/>
    </row>
    <row r="121" spans="1:26" s="14" customFormat="1" ht="47.25" customHeight="1" x14ac:dyDescent="0.25">
      <c r="A121" s="6" t="s">
        <v>269</v>
      </c>
      <c r="B121" s="7" t="s">
        <v>110</v>
      </c>
      <c r="C121" s="8" t="s">
        <v>24</v>
      </c>
      <c r="D121" s="9" t="s">
        <v>31</v>
      </c>
      <c r="E121" s="9" t="s">
        <v>270</v>
      </c>
      <c r="F121" s="29" t="s">
        <v>266</v>
      </c>
      <c r="G121" s="20" t="s">
        <v>263</v>
      </c>
      <c r="H121" s="21">
        <v>46599</v>
      </c>
      <c r="I121" s="71">
        <v>150000</v>
      </c>
      <c r="J121" s="67">
        <v>0</v>
      </c>
      <c r="K121" s="67">
        <v>0</v>
      </c>
      <c r="L121" s="67">
        <v>0</v>
      </c>
      <c r="M121" s="67">
        <v>150000</v>
      </c>
      <c r="N121" s="67">
        <v>0</v>
      </c>
      <c r="O121" s="67">
        <v>0</v>
      </c>
      <c r="P121" s="67">
        <v>0</v>
      </c>
      <c r="Q121" s="57">
        <v>0</v>
      </c>
      <c r="R121" s="67">
        <f t="shared" si="34"/>
        <v>150000</v>
      </c>
      <c r="S121" s="67">
        <v>150000</v>
      </c>
      <c r="T121" s="67">
        <v>150000</v>
      </c>
      <c r="U121" s="80">
        <f t="shared" si="35"/>
        <v>0</v>
      </c>
      <c r="V121" s="67">
        <f t="shared" si="36"/>
        <v>0</v>
      </c>
      <c r="W121" s="37">
        <f t="shared" si="37"/>
        <v>1</v>
      </c>
      <c r="X121" s="6" t="s">
        <v>113</v>
      </c>
      <c r="Y121" s="13" t="s">
        <v>259</v>
      </c>
      <c r="Z121" s="63"/>
    </row>
    <row r="122" spans="1:26" s="14" customFormat="1" ht="47.25" customHeight="1" x14ac:dyDescent="0.25">
      <c r="A122" s="6" t="s">
        <v>271</v>
      </c>
      <c r="B122" s="7" t="s">
        <v>110</v>
      </c>
      <c r="C122" s="8" t="s">
        <v>24</v>
      </c>
      <c r="D122" s="9" t="s">
        <v>31</v>
      </c>
      <c r="E122" s="9" t="s">
        <v>272</v>
      </c>
      <c r="F122" s="29" t="s">
        <v>266</v>
      </c>
      <c r="G122" s="20" t="s">
        <v>263</v>
      </c>
      <c r="H122" s="21">
        <v>46599</v>
      </c>
      <c r="I122" s="71">
        <v>3785031</v>
      </c>
      <c r="J122" s="67">
        <v>901929.35</v>
      </c>
      <c r="K122" s="67">
        <v>416820.59</v>
      </c>
      <c r="L122" s="67">
        <v>0</v>
      </c>
      <c r="M122" s="67">
        <v>2329.38</v>
      </c>
      <c r="N122" s="67">
        <v>0</v>
      </c>
      <c r="O122" s="67">
        <v>0</v>
      </c>
      <c r="P122" s="67">
        <v>0</v>
      </c>
      <c r="Q122" s="57">
        <v>0</v>
      </c>
      <c r="R122" s="67">
        <f>SUM(J122:O122)</f>
        <v>1321079.3199999998</v>
      </c>
      <c r="S122" s="67">
        <v>1321079.32</v>
      </c>
      <c r="T122" s="67">
        <v>1321079.32</v>
      </c>
      <c r="U122" s="80">
        <f t="shared" si="35"/>
        <v>-2.3283064365386963E-10</v>
      </c>
      <c r="V122" s="67">
        <f t="shared" si="36"/>
        <v>2463951.6800000002</v>
      </c>
      <c r="W122" s="37">
        <f t="shared" si="37"/>
        <v>0.34902734482227488</v>
      </c>
      <c r="X122" s="6" t="s">
        <v>113</v>
      </c>
      <c r="Y122" s="13" t="s">
        <v>377</v>
      </c>
      <c r="Z122" s="63"/>
    </row>
    <row r="123" spans="1:26" s="14" customFormat="1" ht="47.25" customHeight="1" x14ac:dyDescent="0.25">
      <c r="A123" s="6" t="s">
        <v>264</v>
      </c>
      <c r="B123" s="7" t="s">
        <v>110</v>
      </c>
      <c r="C123" s="8" t="s">
        <v>24</v>
      </c>
      <c r="D123" s="9" t="s">
        <v>31</v>
      </c>
      <c r="E123" s="9" t="s">
        <v>273</v>
      </c>
      <c r="F123" s="29" t="s">
        <v>274</v>
      </c>
      <c r="G123" s="20" t="s">
        <v>275</v>
      </c>
      <c r="H123" s="21"/>
      <c r="I123" s="71">
        <v>48000</v>
      </c>
      <c r="J123" s="67">
        <v>0</v>
      </c>
      <c r="K123" s="67">
        <v>0</v>
      </c>
      <c r="L123" s="67">
        <v>0</v>
      </c>
      <c r="M123" s="67">
        <v>0</v>
      </c>
      <c r="N123" s="67">
        <v>0</v>
      </c>
      <c r="O123" s="67">
        <v>0</v>
      </c>
      <c r="P123" s="67">
        <v>0</v>
      </c>
      <c r="Q123" s="57">
        <v>0</v>
      </c>
      <c r="R123" s="67">
        <f t="shared" si="34"/>
        <v>0</v>
      </c>
      <c r="S123" s="67">
        <v>0</v>
      </c>
      <c r="T123" s="67">
        <v>0</v>
      </c>
      <c r="U123" s="80">
        <f t="shared" si="35"/>
        <v>0</v>
      </c>
      <c r="V123" s="67">
        <f t="shared" si="36"/>
        <v>48000</v>
      </c>
      <c r="W123" s="12">
        <f t="shared" si="37"/>
        <v>0</v>
      </c>
      <c r="X123" s="6" t="s">
        <v>113</v>
      </c>
      <c r="Y123" s="13" t="s">
        <v>164</v>
      </c>
      <c r="Z123" s="63"/>
    </row>
    <row r="124" spans="1:26" s="14" customFormat="1" ht="47.25" customHeight="1" x14ac:dyDescent="0.25">
      <c r="A124" s="6" t="s">
        <v>267</v>
      </c>
      <c r="B124" s="7" t="s">
        <v>110</v>
      </c>
      <c r="C124" s="8" t="s">
        <v>24</v>
      </c>
      <c r="D124" s="9" t="s">
        <v>31</v>
      </c>
      <c r="E124" s="9" t="s">
        <v>268</v>
      </c>
      <c r="F124" s="29" t="s">
        <v>274</v>
      </c>
      <c r="G124" s="20" t="s">
        <v>275</v>
      </c>
      <c r="H124" s="21"/>
      <c r="I124" s="71">
        <v>35186</v>
      </c>
      <c r="J124" s="67">
        <v>0</v>
      </c>
      <c r="K124" s="67">
        <v>0</v>
      </c>
      <c r="L124" s="67">
        <v>0</v>
      </c>
      <c r="M124" s="67">
        <v>0</v>
      </c>
      <c r="N124" s="67">
        <v>0</v>
      </c>
      <c r="O124" s="67">
        <v>0</v>
      </c>
      <c r="P124" s="67">
        <v>0</v>
      </c>
      <c r="Q124" s="57">
        <v>0</v>
      </c>
      <c r="R124" s="67">
        <f t="shared" si="34"/>
        <v>0</v>
      </c>
      <c r="S124" s="67">
        <v>0</v>
      </c>
      <c r="T124" s="67">
        <v>0</v>
      </c>
      <c r="U124" s="80">
        <f t="shared" si="35"/>
        <v>0</v>
      </c>
      <c r="V124" s="67">
        <f t="shared" si="36"/>
        <v>35186</v>
      </c>
      <c r="W124" s="75">
        <f t="shared" si="37"/>
        <v>0</v>
      </c>
      <c r="X124" s="6" t="s">
        <v>113</v>
      </c>
      <c r="Y124" s="13" t="s">
        <v>164</v>
      </c>
      <c r="Z124" s="63"/>
    </row>
    <row r="125" spans="1:26" s="14" customFormat="1" ht="47.25" customHeight="1" x14ac:dyDescent="0.25">
      <c r="A125" s="6" t="s">
        <v>269</v>
      </c>
      <c r="B125" s="7" t="s">
        <v>110</v>
      </c>
      <c r="C125" s="8" t="s">
        <v>24</v>
      </c>
      <c r="D125" s="9" t="s">
        <v>31</v>
      </c>
      <c r="E125" s="9" t="s">
        <v>270</v>
      </c>
      <c r="F125" s="29" t="s">
        <v>274</v>
      </c>
      <c r="G125" s="20" t="s">
        <v>275</v>
      </c>
      <c r="H125" s="21"/>
      <c r="I125" s="71">
        <v>25000</v>
      </c>
      <c r="J125" s="67">
        <v>0</v>
      </c>
      <c r="K125" s="67">
        <v>0</v>
      </c>
      <c r="L125" s="67">
        <v>0</v>
      </c>
      <c r="M125" s="67">
        <v>25000</v>
      </c>
      <c r="N125" s="67">
        <v>0</v>
      </c>
      <c r="O125" s="67">
        <v>0</v>
      </c>
      <c r="P125" s="67">
        <v>0</v>
      </c>
      <c r="Q125" s="57">
        <v>0</v>
      </c>
      <c r="R125" s="67">
        <f t="shared" si="34"/>
        <v>25000</v>
      </c>
      <c r="S125" s="67">
        <v>25000</v>
      </c>
      <c r="T125" s="67">
        <v>25000</v>
      </c>
      <c r="U125" s="80">
        <f t="shared" si="35"/>
        <v>0</v>
      </c>
      <c r="V125" s="67">
        <f t="shared" si="36"/>
        <v>0</v>
      </c>
      <c r="W125" s="12">
        <f t="shared" si="37"/>
        <v>1</v>
      </c>
      <c r="X125" s="6" t="s">
        <v>113</v>
      </c>
      <c r="Y125" s="13" t="s">
        <v>259</v>
      </c>
      <c r="Z125" s="63"/>
    </row>
    <row r="126" spans="1:26" s="14" customFormat="1" ht="47.25" customHeight="1" x14ac:dyDescent="0.25">
      <c r="A126" s="6" t="s">
        <v>276</v>
      </c>
      <c r="B126" s="7" t="s">
        <v>110</v>
      </c>
      <c r="C126" s="8" t="s">
        <v>24</v>
      </c>
      <c r="D126" s="9" t="s">
        <v>31</v>
      </c>
      <c r="E126" s="9" t="s">
        <v>277</v>
      </c>
      <c r="F126" s="29" t="s">
        <v>278</v>
      </c>
      <c r="G126" s="20" t="s">
        <v>34</v>
      </c>
      <c r="H126" s="21">
        <v>46234</v>
      </c>
      <c r="I126" s="71">
        <v>158924</v>
      </c>
      <c r="J126" s="67">
        <v>0</v>
      </c>
      <c r="K126" s="67">
        <v>0</v>
      </c>
      <c r="L126" s="67">
        <v>15460</v>
      </c>
      <c r="M126" s="67">
        <v>0</v>
      </c>
      <c r="N126" s="67">
        <v>0</v>
      </c>
      <c r="O126" s="67">
        <v>0</v>
      </c>
      <c r="P126" s="67">
        <v>0</v>
      </c>
      <c r="Q126" s="57">
        <v>0</v>
      </c>
      <c r="R126" s="67">
        <f t="shared" si="34"/>
        <v>15460</v>
      </c>
      <c r="S126" s="67">
        <v>15460</v>
      </c>
      <c r="T126" s="67">
        <v>15460</v>
      </c>
      <c r="U126" s="80">
        <f t="shared" si="35"/>
        <v>0</v>
      </c>
      <c r="V126" s="67">
        <f t="shared" si="36"/>
        <v>143464</v>
      </c>
      <c r="W126" s="37">
        <f t="shared" si="37"/>
        <v>9.7279202637738788E-2</v>
      </c>
      <c r="X126" s="6" t="s">
        <v>113</v>
      </c>
      <c r="Y126" s="13" t="s">
        <v>377</v>
      </c>
      <c r="Z126" s="63"/>
    </row>
    <row r="127" spans="1:26" s="14" customFormat="1" ht="47.25" customHeight="1" x14ac:dyDescent="0.25">
      <c r="A127" s="6" t="s">
        <v>279</v>
      </c>
      <c r="B127" s="7" t="s">
        <v>110</v>
      </c>
      <c r="C127" s="8" t="s">
        <v>24</v>
      </c>
      <c r="D127" s="9" t="s">
        <v>31</v>
      </c>
      <c r="E127" s="9" t="s">
        <v>280</v>
      </c>
      <c r="F127" s="29" t="s">
        <v>278</v>
      </c>
      <c r="G127" s="20" t="s">
        <v>34</v>
      </c>
      <c r="H127" s="21">
        <v>46234</v>
      </c>
      <c r="I127" s="71">
        <v>449064</v>
      </c>
      <c r="J127" s="67">
        <v>118875.06</v>
      </c>
      <c r="K127" s="67">
        <v>60030.33</v>
      </c>
      <c r="L127" s="67">
        <v>0</v>
      </c>
      <c r="M127" s="67">
        <v>153360</v>
      </c>
      <c r="N127" s="67">
        <v>0</v>
      </c>
      <c r="O127" s="67">
        <v>0</v>
      </c>
      <c r="P127" s="67">
        <v>0</v>
      </c>
      <c r="Q127" s="57">
        <v>0</v>
      </c>
      <c r="R127" s="67">
        <f t="shared" si="34"/>
        <v>332265.39</v>
      </c>
      <c r="S127" s="67">
        <v>332265.39</v>
      </c>
      <c r="T127" s="67">
        <v>332265.39</v>
      </c>
      <c r="U127" s="80">
        <f t="shared" si="35"/>
        <v>0</v>
      </c>
      <c r="V127" s="67">
        <f t="shared" si="36"/>
        <v>116798.60999999999</v>
      </c>
      <c r="W127" s="37">
        <f t="shared" si="37"/>
        <v>0.73990653893431679</v>
      </c>
      <c r="X127" s="6" t="s">
        <v>113</v>
      </c>
      <c r="Y127" s="13" t="s">
        <v>377</v>
      </c>
      <c r="Z127" s="63"/>
    </row>
    <row r="128" spans="1:26" s="14" customFormat="1" ht="47.25" customHeight="1" x14ac:dyDescent="0.25">
      <c r="A128" s="6" t="s">
        <v>281</v>
      </c>
      <c r="B128" s="7" t="s">
        <v>110</v>
      </c>
      <c r="C128" s="8" t="s">
        <v>24</v>
      </c>
      <c r="D128" s="9" t="s">
        <v>31</v>
      </c>
      <c r="E128" s="9" t="s">
        <v>282</v>
      </c>
      <c r="F128" s="29" t="s">
        <v>278</v>
      </c>
      <c r="G128" s="20" t="s">
        <v>34</v>
      </c>
      <c r="H128" s="21">
        <v>46234</v>
      </c>
      <c r="I128" s="71">
        <v>299997</v>
      </c>
      <c r="J128" s="67">
        <v>0</v>
      </c>
      <c r="K128" s="67">
        <v>0</v>
      </c>
      <c r="L128" s="67">
        <v>0</v>
      </c>
      <c r="M128" s="67">
        <v>229570.02</v>
      </c>
      <c r="N128" s="67">
        <v>0</v>
      </c>
      <c r="O128" s="67">
        <v>0</v>
      </c>
      <c r="P128" s="67">
        <v>70426.98</v>
      </c>
      <c r="Q128" s="57">
        <v>0</v>
      </c>
      <c r="R128" s="67">
        <f t="shared" si="34"/>
        <v>229570.02</v>
      </c>
      <c r="S128" s="67">
        <v>229570.02</v>
      </c>
      <c r="T128" s="67">
        <v>229570.02</v>
      </c>
      <c r="U128" s="80">
        <f t="shared" si="35"/>
        <v>0</v>
      </c>
      <c r="V128" s="67">
        <f t="shared" si="36"/>
        <v>0</v>
      </c>
      <c r="W128" s="37">
        <f t="shared" si="37"/>
        <v>1</v>
      </c>
      <c r="X128" s="6" t="s">
        <v>113</v>
      </c>
      <c r="Y128" s="13" t="s">
        <v>259</v>
      </c>
      <c r="Z128" s="63"/>
    </row>
    <row r="129" spans="1:26" s="14" customFormat="1" ht="47.25" customHeight="1" x14ac:dyDescent="0.25">
      <c r="A129" s="6" t="s">
        <v>281</v>
      </c>
      <c r="B129" s="7" t="s">
        <v>110</v>
      </c>
      <c r="C129" s="8" t="s">
        <v>24</v>
      </c>
      <c r="D129" s="9" t="s">
        <v>31</v>
      </c>
      <c r="E129" s="9" t="s">
        <v>283</v>
      </c>
      <c r="F129" s="29" t="s">
        <v>278</v>
      </c>
      <c r="G129" s="20" t="s">
        <v>34</v>
      </c>
      <c r="H129" s="21">
        <v>46234</v>
      </c>
      <c r="I129" s="71">
        <v>161000</v>
      </c>
      <c r="J129" s="67">
        <v>0</v>
      </c>
      <c r="K129" s="67">
        <v>0</v>
      </c>
      <c r="L129" s="67">
        <v>0</v>
      </c>
      <c r="M129" s="67">
        <v>0</v>
      </c>
      <c r="N129" s="67">
        <v>0</v>
      </c>
      <c r="O129" s="67">
        <v>0</v>
      </c>
      <c r="P129" s="67">
        <f>137504-P128</f>
        <v>67077.02</v>
      </c>
      <c r="Q129" s="57">
        <v>0</v>
      </c>
      <c r="R129" s="67">
        <f>SUM(J129:O129)</f>
        <v>0</v>
      </c>
      <c r="S129" s="67">
        <v>0</v>
      </c>
      <c r="T129" s="67">
        <v>0</v>
      </c>
      <c r="U129" s="80">
        <f t="shared" si="35"/>
        <v>0</v>
      </c>
      <c r="V129" s="67">
        <f>I129-R129-P129</f>
        <v>93922.98</v>
      </c>
      <c r="W129" s="37">
        <f>(R129+P129)/I129</f>
        <v>0.4166274534161491</v>
      </c>
      <c r="X129" s="6" t="s">
        <v>113</v>
      </c>
      <c r="Y129" s="13" t="s">
        <v>377</v>
      </c>
      <c r="Z129" s="63"/>
    </row>
    <row r="130" spans="1:26" s="14" customFormat="1" ht="47.25" customHeight="1" x14ac:dyDescent="0.25">
      <c r="A130" s="6" t="s">
        <v>284</v>
      </c>
      <c r="B130" s="7" t="s">
        <v>110</v>
      </c>
      <c r="C130" s="8" t="s">
        <v>24</v>
      </c>
      <c r="D130" s="9" t="s">
        <v>31</v>
      </c>
      <c r="E130" s="9" t="s">
        <v>285</v>
      </c>
      <c r="F130" s="29" t="s">
        <v>278</v>
      </c>
      <c r="G130" s="20" t="s">
        <v>34</v>
      </c>
      <c r="H130" s="21">
        <v>46234</v>
      </c>
      <c r="I130" s="71">
        <v>520042</v>
      </c>
      <c r="J130" s="67">
        <v>0</v>
      </c>
      <c r="K130" s="67">
        <v>0</v>
      </c>
      <c r="L130" s="67">
        <v>0</v>
      </c>
      <c r="M130" s="67">
        <v>174876</v>
      </c>
      <c r="N130" s="67">
        <v>0</v>
      </c>
      <c r="O130" s="67">
        <v>0</v>
      </c>
      <c r="P130" s="67">
        <v>0</v>
      </c>
      <c r="Q130" s="57">
        <v>0</v>
      </c>
      <c r="R130" s="67">
        <f>SUM(J130:O130)</f>
        <v>174876</v>
      </c>
      <c r="S130" s="67">
        <v>174876</v>
      </c>
      <c r="T130" s="67">
        <v>174876</v>
      </c>
      <c r="U130" s="80">
        <f t="shared" si="35"/>
        <v>0</v>
      </c>
      <c r="V130" s="67">
        <f>I130-R130-P130</f>
        <v>345166</v>
      </c>
      <c r="W130" s="37">
        <f>(R130+P130)/I130</f>
        <v>0.33627283950142489</v>
      </c>
      <c r="X130" s="6" t="s">
        <v>113</v>
      </c>
      <c r="Y130" s="13" t="s">
        <v>377</v>
      </c>
      <c r="Z130" s="63"/>
    </row>
    <row r="131" spans="1:26" s="14" customFormat="1" ht="47.25" customHeight="1" x14ac:dyDescent="0.25">
      <c r="A131" s="6" t="s">
        <v>286</v>
      </c>
      <c r="B131" s="7" t="s">
        <v>223</v>
      </c>
      <c r="C131" s="8" t="s">
        <v>24</v>
      </c>
      <c r="D131" s="9" t="s">
        <v>31</v>
      </c>
      <c r="E131" s="9" t="s">
        <v>287</v>
      </c>
      <c r="F131" s="29" t="s">
        <v>288</v>
      </c>
      <c r="G131" s="20" t="s">
        <v>289</v>
      </c>
      <c r="H131" s="21"/>
      <c r="I131" s="71">
        <v>1339555</v>
      </c>
      <c r="J131" s="67">
        <v>264108.95</v>
      </c>
      <c r="K131" s="67">
        <v>124304.07</v>
      </c>
      <c r="L131" s="67">
        <v>101816.49</v>
      </c>
      <c r="M131" s="67">
        <v>89447.1</v>
      </c>
      <c r="N131" s="67">
        <v>0</v>
      </c>
      <c r="O131" s="67">
        <v>0</v>
      </c>
      <c r="P131" s="67">
        <v>13808.94</v>
      </c>
      <c r="Q131" s="57">
        <v>0.23019999999999999</v>
      </c>
      <c r="R131" s="67">
        <f t="shared" si="34"/>
        <v>579676.61</v>
      </c>
      <c r="S131" s="67">
        <v>579373.61</v>
      </c>
      <c r="T131" s="67">
        <v>579373.61</v>
      </c>
      <c r="U131" s="80">
        <f t="shared" si="35"/>
        <v>303</v>
      </c>
      <c r="V131" s="67">
        <f t="shared" si="36"/>
        <v>746069.45000000007</v>
      </c>
      <c r="W131" s="37">
        <f t="shared" si="37"/>
        <v>0.44304679539100666</v>
      </c>
      <c r="X131" s="6" t="s">
        <v>226</v>
      </c>
      <c r="Y131" s="13" t="s">
        <v>377</v>
      </c>
      <c r="Z131" s="63"/>
    </row>
    <row r="132" spans="1:26" ht="72" x14ac:dyDescent="0.25">
      <c r="A132" s="6" t="s">
        <v>290</v>
      </c>
      <c r="B132" s="7" t="s">
        <v>156</v>
      </c>
      <c r="C132" s="8" t="s">
        <v>97</v>
      </c>
      <c r="D132" s="9" t="s">
        <v>31</v>
      </c>
      <c r="E132" s="9" t="s">
        <v>291</v>
      </c>
      <c r="F132" s="29" t="s">
        <v>292</v>
      </c>
      <c r="G132" s="20" t="s">
        <v>293</v>
      </c>
      <c r="H132" s="21">
        <v>46294</v>
      </c>
      <c r="I132" s="71">
        <v>2068108</v>
      </c>
      <c r="J132" s="74">
        <v>771891.59</v>
      </c>
      <c r="K132" s="74">
        <v>417830.13</v>
      </c>
      <c r="L132" s="74">
        <v>82682.509999999995</v>
      </c>
      <c r="M132" s="74">
        <v>295363.06</v>
      </c>
      <c r="N132" s="74">
        <v>0</v>
      </c>
      <c r="O132" s="74">
        <v>148927</v>
      </c>
      <c r="P132" s="68">
        <v>0</v>
      </c>
      <c r="Q132" s="55"/>
      <c r="R132" s="74">
        <f t="shared" si="34"/>
        <v>1716694.29</v>
      </c>
      <c r="S132" s="74">
        <v>1278178.67</v>
      </c>
      <c r="T132" s="74">
        <v>1479286.4</v>
      </c>
      <c r="U132" s="78">
        <f t="shared" si="35"/>
        <v>438515.62000000011</v>
      </c>
      <c r="V132" s="68">
        <f t="shared" si="36"/>
        <v>351413.70999999996</v>
      </c>
      <c r="W132" s="12">
        <f t="shared" si="37"/>
        <v>0.83007961383061235</v>
      </c>
      <c r="X132" s="6" t="s">
        <v>294</v>
      </c>
      <c r="Y132" s="13" t="s">
        <v>378</v>
      </c>
    </row>
    <row r="133" spans="1:26" ht="47.25" customHeight="1" x14ac:dyDescent="0.25">
      <c r="A133" s="6" t="s">
        <v>295</v>
      </c>
      <c r="B133" s="7" t="s">
        <v>110</v>
      </c>
      <c r="C133" s="8" t="s">
        <v>24</v>
      </c>
      <c r="D133" s="9" t="s">
        <v>31</v>
      </c>
      <c r="E133" s="9" t="s">
        <v>296</v>
      </c>
      <c r="F133" s="29" t="s">
        <v>297</v>
      </c>
      <c r="G133" s="20" t="s">
        <v>298</v>
      </c>
      <c r="H133" s="21">
        <v>46721</v>
      </c>
      <c r="I133" s="71">
        <v>813165</v>
      </c>
      <c r="J133" s="74">
        <v>244873.04</v>
      </c>
      <c r="K133" s="74">
        <v>154407.78</v>
      </c>
      <c r="L133" s="74">
        <v>0</v>
      </c>
      <c r="M133" s="74">
        <v>126605.64</v>
      </c>
      <c r="N133" s="68">
        <v>0</v>
      </c>
      <c r="O133" s="68">
        <v>0</v>
      </c>
      <c r="P133" s="68">
        <v>0</v>
      </c>
      <c r="Q133" s="55"/>
      <c r="R133" s="68">
        <f t="shared" si="34"/>
        <v>525886.46</v>
      </c>
      <c r="S133" s="68">
        <v>616675.64</v>
      </c>
      <c r="T133" s="68">
        <v>616675.64</v>
      </c>
      <c r="U133" s="78"/>
      <c r="V133" s="68">
        <f t="shared" si="36"/>
        <v>287278.54000000004</v>
      </c>
      <c r="W133" s="12">
        <f t="shared" si="37"/>
        <v>0.64671556203230585</v>
      </c>
      <c r="X133" s="6" t="s">
        <v>113</v>
      </c>
      <c r="Y133" s="13" t="s">
        <v>169</v>
      </c>
    </row>
    <row r="134" spans="1:26" ht="47.25" customHeight="1" x14ac:dyDescent="0.25">
      <c r="A134" s="6" t="s">
        <v>299</v>
      </c>
      <c r="B134" s="7" t="s">
        <v>110</v>
      </c>
      <c r="C134" s="8" t="s">
        <v>24</v>
      </c>
      <c r="D134" s="9" t="s">
        <v>31</v>
      </c>
      <c r="E134" s="9" t="s">
        <v>300</v>
      </c>
      <c r="F134" s="29" t="s">
        <v>297</v>
      </c>
      <c r="G134" s="20" t="s">
        <v>298</v>
      </c>
      <c r="H134" s="21">
        <v>46721</v>
      </c>
      <c r="I134" s="71">
        <v>3602578</v>
      </c>
      <c r="J134" s="74">
        <v>1454485.47</v>
      </c>
      <c r="K134" s="74">
        <v>593272.66</v>
      </c>
      <c r="L134" s="74">
        <v>35736.29</v>
      </c>
      <c r="M134" s="74">
        <v>359356.98</v>
      </c>
      <c r="N134" s="68">
        <v>0</v>
      </c>
      <c r="O134" s="68">
        <v>0</v>
      </c>
      <c r="P134" s="68">
        <v>0</v>
      </c>
      <c r="Q134" s="55"/>
      <c r="R134" s="68">
        <f t="shared" si="34"/>
        <v>2442851.4</v>
      </c>
      <c r="S134" s="68">
        <v>2037083.34</v>
      </c>
      <c r="T134" s="68">
        <v>2037083.34</v>
      </c>
      <c r="U134" s="78">
        <f t="shared" si="35"/>
        <v>405768.05999999982</v>
      </c>
      <c r="V134" s="68">
        <f t="shared" si="36"/>
        <v>1159726.6000000001</v>
      </c>
      <c r="W134" s="12">
        <f t="shared" si="37"/>
        <v>0.67808424966787673</v>
      </c>
      <c r="X134" s="6" t="s">
        <v>113</v>
      </c>
      <c r="Y134" s="13" t="s">
        <v>169</v>
      </c>
    </row>
    <row r="135" spans="1:26" ht="47.25" customHeight="1" x14ac:dyDescent="0.25">
      <c r="A135" s="6" t="s">
        <v>301</v>
      </c>
      <c r="B135" s="7" t="s">
        <v>110</v>
      </c>
      <c r="C135" s="8" t="s">
        <v>24</v>
      </c>
      <c r="D135" s="9" t="s">
        <v>31</v>
      </c>
      <c r="E135" s="9" t="s">
        <v>302</v>
      </c>
      <c r="F135" s="29" t="s">
        <v>297</v>
      </c>
      <c r="G135" s="20" t="s">
        <v>298</v>
      </c>
      <c r="H135" s="21">
        <v>46721</v>
      </c>
      <c r="I135" s="71">
        <v>186590</v>
      </c>
      <c r="J135" s="68">
        <v>0</v>
      </c>
      <c r="K135" s="68">
        <v>0</v>
      </c>
      <c r="L135" s="68">
        <v>0</v>
      </c>
      <c r="M135" s="68">
        <v>0</v>
      </c>
      <c r="N135" s="68">
        <v>0</v>
      </c>
      <c r="O135" s="68">
        <v>0</v>
      </c>
      <c r="P135" s="68">
        <v>0</v>
      </c>
      <c r="Q135" s="55"/>
      <c r="R135" s="68">
        <f t="shared" si="34"/>
        <v>0</v>
      </c>
      <c r="S135" s="68">
        <v>0</v>
      </c>
      <c r="T135" s="68">
        <v>0</v>
      </c>
      <c r="U135" s="78">
        <f t="shared" si="35"/>
        <v>0</v>
      </c>
      <c r="V135" s="68">
        <f t="shared" si="36"/>
        <v>186590</v>
      </c>
      <c r="W135" s="12">
        <f t="shared" si="37"/>
        <v>0</v>
      </c>
      <c r="X135" s="6" t="s">
        <v>113</v>
      </c>
      <c r="Y135" s="13" t="s">
        <v>103</v>
      </c>
    </row>
    <row r="136" spans="1:26" ht="47.25" customHeight="1" x14ac:dyDescent="0.25">
      <c r="A136" s="6" t="s">
        <v>303</v>
      </c>
      <c r="B136" s="7" t="s">
        <v>110</v>
      </c>
      <c r="C136" s="8" t="s">
        <v>24</v>
      </c>
      <c r="D136" s="9" t="s">
        <v>31</v>
      </c>
      <c r="E136" s="9" t="s">
        <v>304</v>
      </c>
      <c r="F136" s="29" t="s">
        <v>297</v>
      </c>
      <c r="G136" s="20" t="s">
        <v>298</v>
      </c>
      <c r="H136" s="21">
        <v>46721</v>
      </c>
      <c r="I136" s="71">
        <v>324046</v>
      </c>
      <c r="J136" s="68">
        <v>0</v>
      </c>
      <c r="K136" s="68">
        <v>0</v>
      </c>
      <c r="L136" s="74">
        <v>8512.9599999999991</v>
      </c>
      <c r="M136" s="74">
        <v>89516.68</v>
      </c>
      <c r="N136" s="68">
        <v>0</v>
      </c>
      <c r="O136" s="68">
        <v>0</v>
      </c>
      <c r="P136" s="68">
        <v>0</v>
      </c>
      <c r="Q136" s="55"/>
      <c r="R136" s="68">
        <f t="shared" si="34"/>
        <v>98029.639999999985</v>
      </c>
      <c r="S136" s="68">
        <v>89516.68</v>
      </c>
      <c r="T136" s="68">
        <v>89516.68</v>
      </c>
      <c r="U136" s="78">
        <f t="shared" si="35"/>
        <v>8512.9599999999919</v>
      </c>
      <c r="V136" s="68">
        <f t="shared" si="36"/>
        <v>226016.36000000002</v>
      </c>
      <c r="W136" s="12">
        <f t="shared" si="37"/>
        <v>0.30251766724477386</v>
      </c>
      <c r="X136" s="6" t="s">
        <v>113</v>
      </c>
      <c r="Y136" s="13" t="s">
        <v>174</v>
      </c>
    </row>
    <row r="137" spans="1:26" ht="47.25" customHeight="1" x14ac:dyDescent="0.25">
      <c r="A137" s="6" t="s">
        <v>303</v>
      </c>
      <c r="B137" s="7" t="s">
        <v>110</v>
      </c>
      <c r="C137" s="8" t="s">
        <v>24</v>
      </c>
      <c r="D137" s="9" t="s">
        <v>31</v>
      </c>
      <c r="E137" s="9" t="s">
        <v>305</v>
      </c>
      <c r="F137" s="29" t="s">
        <v>297</v>
      </c>
      <c r="G137" s="20" t="s">
        <v>298</v>
      </c>
      <c r="H137" s="21">
        <v>46721</v>
      </c>
      <c r="I137" s="71">
        <v>4031099</v>
      </c>
      <c r="J137" s="74">
        <v>112130.72</v>
      </c>
      <c r="K137" s="74">
        <v>73431.64</v>
      </c>
      <c r="L137" s="74">
        <v>0</v>
      </c>
      <c r="M137" s="74">
        <v>168434.7</v>
      </c>
      <c r="N137" s="68">
        <v>0</v>
      </c>
      <c r="O137" s="68">
        <v>0</v>
      </c>
      <c r="P137" s="68">
        <v>0</v>
      </c>
      <c r="Q137" s="55"/>
      <c r="R137" s="68">
        <f t="shared" si="34"/>
        <v>353997.06</v>
      </c>
      <c r="S137" s="68">
        <v>340437.54</v>
      </c>
      <c r="T137" s="68">
        <v>340437.54</v>
      </c>
      <c r="U137" s="78">
        <f t="shared" si="35"/>
        <v>13559.520000000019</v>
      </c>
      <c r="V137" s="68">
        <f t="shared" si="36"/>
        <v>3677101.94</v>
      </c>
      <c r="W137" s="12">
        <f t="shared" si="37"/>
        <v>8.7816513561190135E-2</v>
      </c>
      <c r="X137" s="6" t="s">
        <v>113</v>
      </c>
      <c r="Y137" s="13" t="s">
        <v>174</v>
      </c>
    </row>
    <row r="138" spans="1:26" ht="47.25" customHeight="1" x14ac:dyDescent="0.25">
      <c r="A138" s="6" t="s">
        <v>303</v>
      </c>
      <c r="B138" s="7" t="s">
        <v>110</v>
      </c>
      <c r="C138" s="8" t="s">
        <v>24</v>
      </c>
      <c r="D138" s="9" t="s">
        <v>31</v>
      </c>
      <c r="E138" s="9" t="s">
        <v>361</v>
      </c>
      <c r="F138" s="29" t="s">
        <v>297</v>
      </c>
      <c r="G138" s="20" t="s">
        <v>362</v>
      </c>
      <c r="H138" s="21">
        <v>46721</v>
      </c>
      <c r="I138" s="71">
        <v>2028592</v>
      </c>
      <c r="J138" s="68">
        <v>0</v>
      </c>
      <c r="K138" s="68">
        <v>0</v>
      </c>
      <c r="L138" s="68">
        <v>0</v>
      </c>
      <c r="M138" s="74">
        <v>42069.13</v>
      </c>
      <c r="N138" s="68">
        <v>0</v>
      </c>
      <c r="O138" s="68">
        <v>0</v>
      </c>
      <c r="P138" s="68">
        <v>0</v>
      </c>
      <c r="Q138" s="55"/>
      <c r="R138" s="68">
        <f t="shared" si="34"/>
        <v>42069.13</v>
      </c>
      <c r="S138" s="68">
        <v>42069.13</v>
      </c>
      <c r="T138" s="68">
        <v>0</v>
      </c>
      <c r="U138" s="78">
        <f t="shared" si="35"/>
        <v>0</v>
      </c>
      <c r="V138" s="68">
        <f t="shared" si="36"/>
        <v>1986522.87</v>
      </c>
      <c r="W138" s="12">
        <f>(R138+P138)/I138</f>
        <v>2.0738093219336368E-2</v>
      </c>
      <c r="X138" s="6" t="s">
        <v>113</v>
      </c>
      <c r="Y138" s="13" t="s">
        <v>164</v>
      </c>
    </row>
    <row r="139" spans="1:26" ht="47.25" customHeight="1" x14ac:dyDescent="0.25">
      <c r="A139" s="6" t="s">
        <v>77</v>
      </c>
      <c r="B139" s="7" t="s">
        <v>69</v>
      </c>
      <c r="C139" s="8" t="s">
        <v>24</v>
      </c>
      <c r="D139" s="9" t="s">
        <v>31</v>
      </c>
      <c r="E139" s="9" t="s">
        <v>306</v>
      </c>
      <c r="F139" s="29" t="s">
        <v>307</v>
      </c>
      <c r="G139" s="20" t="s">
        <v>308</v>
      </c>
      <c r="H139" s="21">
        <v>46081</v>
      </c>
      <c r="I139" s="71">
        <v>1000000</v>
      </c>
      <c r="J139" s="87">
        <v>660519.1</v>
      </c>
      <c r="K139" s="87">
        <v>331671.26</v>
      </c>
      <c r="L139" s="68">
        <v>0</v>
      </c>
      <c r="M139" s="81">
        <v>0</v>
      </c>
      <c r="N139" s="68">
        <v>0</v>
      </c>
      <c r="O139" s="87">
        <v>147053</v>
      </c>
      <c r="P139" s="74">
        <v>3654.99</v>
      </c>
      <c r="Q139" s="55"/>
      <c r="R139" s="68">
        <f t="shared" si="34"/>
        <v>1139243.3599999999</v>
      </c>
      <c r="S139" s="68">
        <v>926309.28</v>
      </c>
      <c r="T139" s="68">
        <v>926309.28</v>
      </c>
      <c r="U139" s="78"/>
      <c r="V139" s="76">
        <f t="shared" si="36"/>
        <v>-142898.34999999986</v>
      </c>
      <c r="W139" s="12">
        <f t="shared" si="37"/>
        <v>1.1428983499999998</v>
      </c>
      <c r="X139" s="6" t="s">
        <v>73</v>
      </c>
      <c r="Y139" s="13" t="s">
        <v>363</v>
      </c>
    </row>
    <row r="140" spans="1:26" ht="47.25" customHeight="1" x14ac:dyDescent="0.25">
      <c r="A140" s="6" t="s">
        <v>77</v>
      </c>
      <c r="B140" s="7" t="s">
        <v>69</v>
      </c>
      <c r="C140" s="8" t="s">
        <v>24</v>
      </c>
      <c r="D140" s="9" t="s">
        <v>31</v>
      </c>
      <c r="E140" s="9" t="s">
        <v>306</v>
      </c>
      <c r="F140" s="29" t="s">
        <v>309</v>
      </c>
      <c r="G140" s="20" t="s">
        <v>82</v>
      </c>
      <c r="H140" s="21">
        <v>46081</v>
      </c>
      <c r="I140" s="71">
        <v>1000000</v>
      </c>
      <c r="J140" s="87">
        <v>27500</v>
      </c>
      <c r="K140" s="87">
        <v>14722.6</v>
      </c>
      <c r="L140" s="87">
        <v>121153.7</v>
      </c>
      <c r="M140" s="87">
        <v>232007.1</v>
      </c>
      <c r="N140" s="74">
        <v>0</v>
      </c>
      <c r="O140" s="87">
        <v>65965</v>
      </c>
      <c r="P140" s="74">
        <v>22922.799999999999</v>
      </c>
      <c r="Q140" s="55"/>
      <c r="R140" s="68">
        <f t="shared" si="34"/>
        <v>461348.4</v>
      </c>
      <c r="S140" s="68">
        <v>464998.14</v>
      </c>
      <c r="T140" s="68">
        <v>465386.65</v>
      </c>
      <c r="U140" s="78"/>
      <c r="V140" s="76">
        <f t="shared" si="36"/>
        <v>515728.8</v>
      </c>
      <c r="W140" s="12">
        <f t="shared" si="37"/>
        <v>0.48427120000000001</v>
      </c>
      <c r="X140" s="6" t="s">
        <v>73</v>
      </c>
      <c r="Y140" s="13" t="s">
        <v>174</v>
      </c>
    </row>
    <row r="141" spans="1:26" ht="51" customHeight="1" x14ac:dyDescent="0.25">
      <c r="A141" s="6" t="s">
        <v>77</v>
      </c>
      <c r="B141" s="7" t="s">
        <v>69</v>
      </c>
      <c r="C141" s="8" t="s">
        <v>24</v>
      </c>
      <c r="D141" s="9" t="s">
        <v>31</v>
      </c>
      <c r="E141" s="9" t="s">
        <v>306</v>
      </c>
      <c r="F141" s="29" t="s">
        <v>310</v>
      </c>
      <c r="G141" s="20" t="s">
        <v>85</v>
      </c>
      <c r="H141" s="21">
        <v>46081</v>
      </c>
      <c r="I141" s="71">
        <v>1000000</v>
      </c>
      <c r="J141" s="68">
        <v>0</v>
      </c>
      <c r="K141" s="68">
        <v>0</v>
      </c>
      <c r="L141" s="87">
        <v>28236.51</v>
      </c>
      <c r="M141" s="87">
        <v>70222.210000000006</v>
      </c>
      <c r="N141" s="74">
        <v>0</v>
      </c>
      <c r="O141" s="87">
        <v>1160</v>
      </c>
      <c r="P141" s="68">
        <v>0</v>
      </c>
      <c r="Q141" s="55"/>
      <c r="R141" s="68">
        <f t="shared" si="34"/>
        <v>99618.72</v>
      </c>
      <c r="S141" s="68">
        <v>89482.21</v>
      </c>
      <c r="T141" s="68">
        <v>89482.21</v>
      </c>
      <c r="U141" s="78"/>
      <c r="V141" s="76">
        <f t="shared" si="36"/>
        <v>900381.28</v>
      </c>
      <c r="W141" s="12">
        <f t="shared" si="37"/>
        <v>9.9618720000000008E-2</v>
      </c>
      <c r="X141" s="6" t="s">
        <v>73</v>
      </c>
      <c r="Y141" s="13" t="s">
        <v>174</v>
      </c>
    </row>
    <row r="142" spans="1:26" ht="47.25" customHeight="1" x14ac:dyDescent="0.25">
      <c r="A142" s="6" t="s">
        <v>66</v>
      </c>
      <c r="B142" s="7"/>
      <c r="C142" s="8"/>
      <c r="D142" s="9"/>
      <c r="E142" s="9"/>
      <c r="F142" s="9"/>
      <c r="G142" s="20"/>
      <c r="H142" s="21"/>
      <c r="I142" s="69">
        <f t="shared" ref="I142:P142" si="38">SUBTOTAL(9,I109:I141)</f>
        <v>41174025</v>
      </c>
      <c r="J142" s="69">
        <f t="shared" si="38"/>
        <v>8169231.5099999979</v>
      </c>
      <c r="K142" s="69">
        <f t="shared" si="38"/>
        <v>3504156.4800000009</v>
      </c>
      <c r="L142" s="69">
        <f t="shared" si="38"/>
        <v>2168824.15</v>
      </c>
      <c r="M142" s="69">
        <f t="shared" si="38"/>
        <v>6946451.3399999971</v>
      </c>
      <c r="N142" s="69">
        <f t="shared" si="38"/>
        <v>3577135.59</v>
      </c>
      <c r="O142" s="69">
        <f t="shared" si="38"/>
        <v>2037630</v>
      </c>
      <c r="P142" s="69">
        <f t="shared" si="38"/>
        <v>286355.89999999997</v>
      </c>
      <c r="Q142" s="56"/>
      <c r="R142" s="69">
        <f>SUBTOTAL(9,R109:R141)</f>
        <v>26403429.069999993</v>
      </c>
      <c r="S142" s="69">
        <f>SUBTOTAL(9,S109:S141)</f>
        <v>25408138.240000002</v>
      </c>
      <c r="T142" s="69">
        <f>SUBTOTAL(9,T109:T141)</f>
        <v>25567565.349999998</v>
      </c>
      <c r="U142" s="77">
        <f>SUBTOTAL(9,U109:U141)</f>
        <v>866659.15999999968</v>
      </c>
      <c r="V142" s="69">
        <f>SUBTOTAL(9,V109:V141)</f>
        <v>14484240.030000001</v>
      </c>
      <c r="W142" s="26">
        <f t="shared" si="37"/>
        <v>0.64821899170654296</v>
      </c>
      <c r="X142" s="6"/>
      <c r="Y142" s="13"/>
    </row>
    <row r="143" spans="1:26" ht="47.25" customHeight="1" x14ac:dyDescent="0.25">
      <c r="A143" s="6"/>
      <c r="B143" s="7"/>
      <c r="C143" s="8"/>
      <c r="D143" s="9"/>
      <c r="E143" s="9"/>
      <c r="F143" s="9"/>
      <c r="G143" s="20"/>
      <c r="H143" s="21"/>
      <c r="I143" s="68"/>
      <c r="J143" s="68"/>
      <c r="K143" s="68"/>
      <c r="L143" s="68"/>
      <c r="M143" s="68"/>
      <c r="N143" s="68"/>
      <c r="O143" s="68"/>
      <c r="P143" s="68"/>
      <c r="Q143" s="55"/>
      <c r="R143" s="68"/>
      <c r="S143" s="68"/>
      <c r="T143" s="68"/>
      <c r="U143" s="78"/>
      <c r="V143" s="68"/>
      <c r="W143" s="26"/>
      <c r="X143" s="6"/>
      <c r="Y143" s="13"/>
    </row>
    <row r="144" spans="1:26" ht="72" x14ac:dyDescent="0.25">
      <c r="A144" s="6" t="s">
        <v>311</v>
      </c>
      <c r="B144" s="7" t="s">
        <v>312</v>
      </c>
      <c r="C144" s="8" t="s">
        <v>313</v>
      </c>
      <c r="D144" s="9" t="s">
        <v>189</v>
      </c>
      <c r="E144" s="94" t="s">
        <v>392</v>
      </c>
      <c r="F144" s="29" t="s">
        <v>314</v>
      </c>
      <c r="G144" s="20" t="s">
        <v>192</v>
      </c>
      <c r="H144" s="21">
        <v>46294</v>
      </c>
      <c r="I144" s="71">
        <v>300000</v>
      </c>
      <c r="J144" s="74">
        <v>38076.92</v>
      </c>
      <c r="K144" s="74">
        <v>15515.34</v>
      </c>
      <c r="L144" s="74">
        <v>18551</v>
      </c>
      <c r="M144" s="74">
        <v>11241.84</v>
      </c>
      <c r="N144" s="68">
        <v>0</v>
      </c>
      <c r="O144" s="68">
        <v>0</v>
      </c>
      <c r="P144" s="68">
        <v>0</v>
      </c>
      <c r="Q144" s="55">
        <v>0.23019999999999999</v>
      </c>
      <c r="R144" s="74">
        <f>SUM(J144:O144)</f>
        <v>83385.099999999991</v>
      </c>
      <c r="S144" s="74">
        <v>65814.86</v>
      </c>
      <c r="T144" s="68">
        <v>0</v>
      </c>
      <c r="U144" s="78">
        <f>R144-S144</f>
        <v>17570.239999999991</v>
      </c>
      <c r="V144" s="68">
        <f>I144-R144-P144</f>
        <v>216614.90000000002</v>
      </c>
      <c r="W144" s="12">
        <f>(R144+P144)/I144</f>
        <v>0.2779503333333333</v>
      </c>
      <c r="X144" s="6" t="s">
        <v>315</v>
      </c>
      <c r="Y144" s="13" t="s">
        <v>364</v>
      </c>
    </row>
    <row r="145" spans="1:25" ht="47.25" customHeight="1" x14ac:dyDescent="0.25">
      <c r="A145" s="6" t="s">
        <v>66</v>
      </c>
      <c r="B145" s="7"/>
      <c r="C145" s="8"/>
      <c r="D145" s="9"/>
      <c r="E145" s="9"/>
      <c r="F145" s="9"/>
      <c r="G145" s="20"/>
      <c r="H145" s="21"/>
      <c r="I145" s="69">
        <f t="shared" ref="I145:V145" si="39">SUBTOTAL(9,I143:I144)</f>
        <v>300000</v>
      </c>
      <c r="J145" s="69">
        <f t="shared" si="39"/>
        <v>38076.92</v>
      </c>
      <c r="K145" s="69">
        <f t="shared" si="39"/>
        <v>15515.34</v>
      </c>
      <c r="L145" s="69">
        <f t="shared" si="39"/>
        <v>18551</v>
      </c>
      <c r="M145" s="69">
        <f t="shared" si="39"/>
        <v>11241.84</v>
      </c>
      <c r="N145" s="69">
        <f t="shared" si="39"/>
        <v>0</v>
      </c>
      <c r="O145" s="69">
        <f t="shared" si="39"/>
        <v>0</v>
      </c>
      <c r="P145" s="69">
        <f t="shared" si="39"/>
        <v>0</v>
      </c>
      <c r="Q145" s="56"/>
      <c r="R145" s="69">
        <f t="shared" si="39"/>
        <v>83385.099999999991</v>
      </c>
      <c r="S145" s="69">
        <f t="shared" si="39"/>
        <v>65814.86</v>
      </c>
      <c r="T145" s="69">
        <f>SUBTOTAL(9,T143:T144)</f>
        <v>0</v>
      </c>
      <c r="U145" s="77"/>
      <c r="V145" s="69">
        <f t="shared" si="39"/>
        <v>216614.90000000002</v>
      </c>
      <c r="W145" s="26">
        <f>(R145+P145)/I145</f>
        <v>0.2779503333333333</v>
      </c>
      <c r="X145" s="6"/>
      <c r="Y145" s="13"/>
    </row>
    <row r="146" spans="1:25" ht="47.25" customHeight="1" x14ac:dyDescent="0.25">
      <c r="A146" s="6"/>
      <c r="B146" s="7"/>
      <c r="C146" s="8"/>
      <c r="D146" s="9"/>
      <c r="E146" s="9"/>
      <c r="F146" s="29"/>
      <c r="G146" s="20"/>
      <c r="H146" s="21"/>
      <c r="I146" s="68"/>
      <c r="J146" s="68"/>
      <c r="K146" s="68"/>
      <c r="L146" s="68"/>
      <c r="M146" s="68"/>
      <c r="N146" s="68"/>
      <c r="O146" s="68"/>
      <c r="P146" s="68"/>
      <c r="Q146" s="55"/>
      <c r="R146" s="68"/>
      <c r="S146" s="68"/>
      <c r="T146" s="68"/>
      <c r="U146" s="78"/>
      <c r="V146" s="68"/>
      <c r="W146" s="26"/>
      <c r="X146" s="6"/>
      <c r="Y146" s="13"/>
    </row>
    <row r="147" spans="1:25" ht="47.25" customHeight="1" x14ac:dyDescent="0.25">
      <c r="A147" s="6" t="s">
        <v>316</v>
      </c>
      <c r="B147" s="7" t="s">
        <v>317</v>
      </c>
      <c r="C147" s="8" t="s">
        <v>318</v>
      </c>
      <c r="D147" s="34" t="s">
        <v>317</v>
      </c>
      <c r="E147" s="34"/>
      <c r="F147" s="9" t="s">
        <v>319</v>
      </c>
      <c r="G147" s="9" t="s">
        <v>320</v>
      </c>
      <c r="H147" s="21">
        <v>45930</v>
      </c>
      <c r="I147" s="71">
        <v>80253</v>
      </c>
      <c r="J147" s="68">
        <v>0</v>
      </c>
      <c r="K147" s="68">
        <v>0</v>
      </c>
      <c r="L147" s="68">
        <v>0</v>
      </c>
      <c r="M147" s="68">
        <v>24815</v>
      </c>
      <c r="N147" s="68">
        <v>0</v>
      </c>
      <c r="O147" s="68">
        <v>0</v>
      </c>
      <c r="P147" s="68">
        <v>0</v>
      </c>
      <c r="Q147" s="55"/>
      <c r="R147" s="68">
        <f t="shared" ref="R147:R153" si="40">SUM(J147:O147)</f>
        <v>24815</v>
      </c>
      <c r="S147" s="68">
        <v>24815</v>
      </c>
      <c r="T147" s="68">
        <v>24815</v>
      </c>
      <c r="U147" s="78">
        <f t="shared" ref="U147:U153" si="41">SUM(R147-S147)</f>
        <v>0</v>
      </c>
      <c r="V147" s="68">
        <f t="shared" ref="V147:V153" si="42">I147-R147-P147</f>
        <v>55438</v>
      </c>
      <c r="W147" s="12">
        <f t="shared" ref="W147:W154" si="43">(R147+P147)/I147</f>
        <v>0.30920962456232165</v>
      </c>
      <c r="X147" s="6" t="s">
        <v>321</v>
      </c>
      <c r="Y147" s="13" t="s">
        <v>164</v>
      </c>
    </row>
    <row r="148" spans="1:25" ht="47.25" customHeight="1" x14ac:dyDescent="0.25">
      <c r="A148" s="6" t="s">
        <v>322</v>
      </c>
      <c r="B148" s="7" t="s">
        <v>317</v>
      </c>
      <c r="C148" s="8" t="s">
        <v>318</v>
      </c>
      <c r="D148" s="34" t="s">
        <v>317</v>
      </c>
      <c r="E148" s="34" t="s">
        <v>189</v>
      </c>
      <c r="F148" s="19" t="s">
        <v>324</v>
      </c>
      <c r="G148" s="19" t="s">
        <v>325</v>
      </c>
      <c r="H148" s="11">
        <v>46203</v>
      </c>
      <c r="I148" s="71">
        <v>2355542</v>
      </c>
      <c r="J148" s="67">
        <v>799349.42</v>
      </c>
      <c r="K148" s="67">
        <v>406244.6</v>
      </c>
      <c r="L148" s="67">
        <f>64752.65+16684.1</f>
        <v>81436.75</v>
      </c>
      <c r="M148" s="67">
        <v>244232.46</v>
      </c>
      <c r="N148" s="67">
        <v>40676.1</v>
      </c>
      <c r="O148" s="67">
        <v>340367.19</v>
      </c>
      <c r="P148" s="67">
        <v>22363.33</v>
      </c>
      <c r="Q148" s="57">
        <v>0.23019999999999999</v>
      </c>
      <c r="R148" s="67">
        <f>SUM(J148:O148)</f>
        <v>1912306.52</v>
      </c>
      <c r="S148" s="67">
        <v>1917241.4</v>
      </c>
      <c r="T148" s="67">
        <v>1871058.49</v>
      </c>
      <c r="U148" s="80"/>
      <c r="V148" s="67">
        <f t="shared" si="42"/>
        <v>420872.14999999997</v>
      </c>
      <c r="W148" s="37">
        <f t="shared" si="43"/>
        <v>0.82132683263554629</v>
      </c>
      <c r="X148" s="6" t="s">
        <v>321</v>
      </c>
      <c r="Y148" s="13" t="s">
        <v>365</v>
      </c>
    </row>
    <row r="149" spans="1:25" ht="47.25" customHeight="1" x14ac:dyDescent="0.25">
      <c r="A149" s="6" t="s">
        <v>323</v>
      </c>
      <c r="B149" s="7" t="s">
        <v>317</v>
      </c>
      <c r="C149" s="8" t="s">
        <v>318</v>
      </c>
      <c r="D149" s="34" t="s">
        <v>317</v>
      </c>
      <c r="E149" s="34" t="s">
        <v>189</v>
      </c>
      <c r="F149" s="19" t="s">
        <v>324</v>
      </c>
      <c r="G149" s="19" t="s">
        <v>325</v>
      </c>
      <c r="H149" s="11">
        <v>46203</v>
      </c>
      <c r="I149" s="71">
        <v>2785258</v>
      </c>
      <c r="J149" s="67">
        <v>0</v>
      </c>
      <c r="K149" s="67">
        <v>0</v>
      </c>
      <c r="L149" s="67">
        <v>2753200.78</v>
      </c>
      <c r="M149" s="67">
        <v>0</v>
      </c>
      <c r="N149" s="67">
        <v>0</v>
      </c>
      <c r="O149" s="67">
        <v>0</v>
      </c>
      <c r="P149" s="67">
        <v>0</v>
      </c>
      <c r="Q149" s="57">
        <v>0</v>
      </c>
      <c r="R149" s="67">
        <f t="shared" si="40"/>
        <v>2753200.78</v>
      </c>
      <c r="S149" s="67">
        <v>2785258</v>
      </c>
      <c r="T149" s="67">
        <v>2753200.78</v>
      </c>
      <c r="U149" s="80"/>
      <c r="V149" s="67">
        <f t="shared" si="42"/>
        <v>32057.220000000205</v>
      </c>
      <c r="W149" s="37">
        <f t="shared" si="43"/>
        <v>0.98849039478568945</v>
      </c>
      <c r="X149" s="6" t="s">
        <v>321</v>
      </c>
      <c r="Y149" s="13" t="s">
        <v>365</v>
      </c>
    </row>
    <row r="150" spans="1:25" ht="47.25" customHeight="1" x14ac:dyDescent="0.25">
      <c r="A150" s="6" t="s">
        <v>322</v>
      </c>
      <c r="B150" s="7" t="s">
        <v>317</v>
      </c>
      <c r="C150" s="8" t="s">
        <v>318</v>
      </c>
      <c r="D150" s="34" t="s">
        <v>317</v>
      </c>
      <c r="E150" s="34" t="s">
        <v>189</v>
      </c>
      <c r="F150" s="19" t="s">
        <v>326</v>
      </c>
      <c r="G150" s="19" t="s">
        <v>327</v>
      </c>
      <c r="H150" s="11"/>
      <c r="I150" s="71">
        <v>2270528</v>
      </c>
      <c r="J150" s="67">
        <v>559172.34</v>
      </c>
      <c r="K150" s="67">
        <v>296217.48</v>
      </c>
      <c r="L150" s="67">
        <f>1299.33+19450.31</f>
        <v>20749.64</v>
      </c>
      <c r="M150" s="67">
        <v>81737.539999999994</v>
      </c>
      <c r="N150" s="67">
        <v>0</v>
      </c>
      <c r="O150" s="67">
        <v>78014.399999999994</v>
      </c>
      <c r="P150" s="67">
        <v>50791.16</v>
      </c>
      <c r="Q150" s="57">
        <v>0.23019999999999999</v>
      </c>
      <c r="R150" s="67">
        <f t="shared" si="40"/>
        <v>1035891.4</v>
      </c>
      <c r="S150" s="67">
        <v>1031812.25</v>
      </c>
      <c r="T150" s="67">
        <v>934929.43</v>
      </c>
      <c r="U150" s="80"/>
      <c r="V150" s="67">
        <f>I150-R150-P150</f>
        <v>1183845.4400000002</v>
      </c>
      <c r="W150" s="37">
        <f t="shared" si="43"/>
        <v>0.47860346139752519</v>
      </c>
      <c r="X150" s="6" t="s">
        <v>321</v>
      </c>
      <c r="Y150" s="13" t="s">
        <v>83</v>
      </c>
    </row>
    <row r="151" spans="1:25" ht="47.25" customHeight="1" x14ac:dyDescent="0.25">
      <c r="A151" s="6" t="s">
        <v>323</v>
      </c>
      <c r="B151" s="7" t="s">
        <v>317</v>
      </c>
      <c r="C151" s="8" t="s">
        <v>318</v>
      </c>
      <c r="D151" s="34" t="s">
        <v>317</v>
      </c>
      <c r="E151" s="34" t="s">
        <v>189</v>
      </c>
      <c r="F151" s="19" t="s">
        <v>326</v>
      </c>
      <c r="G151" s="19" t="s">
        <v>327</v>
      </c>
      <c r="H151" s="11"/>
      <c r="I151" s="71">
        <v>3718187</v>
      </c>
      <c r="J151" s="67">
        <v>0</v>
      </c>
      <c r="K151" s="67">
        <v>0</v>
      </c>
      <c r="L151" s="67">
        <v>495291.19</v>
      </c>
      <c r="M151" s="67">
        <v>0</v>
      </c>
      <c r="N151" s="67">
        <v>0</v>
      </c>
      <c r="O151" s="67">
        <v>0</v>
      </c>
      <c r="P151" s="67">
        <v>0</v>
      </c>
      <c r="Q151" s="57">
        <v>0</v>
      </c>
      <c r="R151" s="67">
        <f>SUM(J151:O151)</f>
        <v>495291.19</v>
      </c>
      <c r="S151" s="67">
        <v>1930454.48</v>
      </c>
      <c r="T151" s="67">
        <v>495291.19</v>
      </c>
      <c r="U151" s="80"/>
      <c r="V151" s="67">
        <f t="shared" si="42"/>
        <v>3222895.81</v>
      </c>
      <c r="W151" s="37">
        <f t="shared" si="43"/>
        <v>0.13320771386700023</v>
      </c>
      <c r="X151" s="6" t="s">
        <v>321</v>
      </c>
      <c r="Y151" s="13" t="s">
        <v>365</v>
      </c>
    </row>
    <row r="152" spans="1:25" ht="47.25" customHeight="1" x14ac:dyDescent="0.25">
      <c r="A152" s="6" t="s">
        <v>328</v>
      </c>
      <c r="B152" s="7" t="s">
        <v>317</v>
      </c>
      <c r="C152" s="8" t="s">
        <v>318</v>
      </c>
      <c r="D152" s="34" t="s">
        <v>317</v>
      </c>
      <c r="E152" s="34" t="s">
        <v>189</v>
      </c>
      <c r="F152" s="9" t="s">
        <v>329</v>
      </c>
      <c r="G152" s="9" t="s">
        <v>330</v>
      </c>
      <c r="H152" s="21"/>
      <c r="I152" s="71">
        <v>763984</v>
      </c>
      <c r="J152" s="67">
        <v>0</v>
      </c>
      <c r="K152" s="67">
        <v>0</v>
      </c>
      <c r="L152" s="67">
        <v>0</v>
      </c>
      <c r="M152" s="67">
        <v>0</v>
      </c>
      <c r="N152" s="67">
        <v>0</v>
      </c>
      <c r="O152" s="67">
        <v>0</v>
      </c>
      <c r="P152" s="67">
        <v>0</v>
      </c>
      <c r="Q152" s="57">
        <v>0.19800000000000001</v>
      </c>
      <c r="R152" s="67">
        <f>SUM(J152:O152)</f>
        <v>0</v>
      </c>
      <c r="S152" s="67">
        <v>0</v>
      </c>
      <c r="T152" s="67">
        <v>0</v>
      </c>
      <c r="U152" s="80">
        <f>SUM(R152-S152)</f>
        <v>0</v>
      </c>
      <c r="V152" s="67">
        <f t="shared" si="42"/>
        <v>763984</v>
      </c>
      <c r="W152" s="37">
        <f t="shared" si="43"/>
        <v>0</v>
      </c>
      <c r="X152" s="6" t="s">
        <v>321</v>
      </c>
      <c r="Y152" s="13" t="s">
        <v>164</v>
      </c>
    </row>
    <row r="153" spans="1:25" ht="47.25" customHeight="1" x14ac:dyDescent="0.25">
      <c r="A153" s="6" t="s">
        <v>331</v>
      </c>
      <c r="B153" s="7" t="s">
        <v>317</v>
      </c>
      <c r="C153" s="8" t="s">
        <v>318</v>
      </c>
      <c r="D153" s="34" t="s">
        <v>317</v>
      </c>
      <c r="E153" s="34" t="s">
        <v>189</v>
      </c>
      <c r="F153" s="9" t="s">
        <v>332</v>
      </c>
      <c r="G153" s="9" t="s">
        <v>333</v>
      </c>
      <c r="H153" s="21"/>
      <c r="I153" s="71">
        <v>89605</v>
      </c>
      <c r="J153" s="67">
        <v>51883</v>
      </c>
      <c r="K153" s="67">
        <v>3969.16</v>
      </c>
      <c r="L153" s="67">
        <v>0</v>
      </c>
      <c r="M153" s="67">
        <v>4888.8</v>
      </c>
      <c r="N153" s="67">
        <v>0</v>
      </c>
      <c r="O153" s="67">
        <v>0</v>
      </c>
      <c r="P153" s="67">
        <v>0</v>
      </c>
      <c r="Q153" s="57">
        <v>0</v>
      </c>
      <c r="R153" s="67">
        <f t="shared" si="40"/>
        <v>60740.960000000006</v>
      </c>
      <c r="S153" s="67">
        <v>59736.55</v>
      </c>
      <c r="T153" s="67">
        <v>58179.95</v>
      </c>
      <c r="U153" s="80">
        <f t="shared" si="41"/>
        <v>1004.4100000000035</v>
      </c>
      <c r="V153" s="67">
        <f t="shared" si="42"/>
        <v>28864.039999999994</v>
      </c>
      <c r="W153" s="37">
        <f t="shared" si="43"/>
        <v>0.6778746721723119</v>
      </c>
      <c r="X153" s="6" t="s">
        <v>321</v>
      </c>
      <c r="Y153" s="13" t="s">
        <v>83</v>
      </c>
    </row>
    <row r="154" spans="1:25" ht="47.25" customHeight="1" x14ac:dyDescent="0.25">
      <c r="A154" s="6" t="s">
        <v>66</v>
      </c>
      <c r="B154" s="7"/>
      <c r="C154" s="8"/>
      <c r="D154" s="9"/>
      <c r="E154" s="9"/>
      <c r="F154" s="9"/>
      <c r="G154" s="20"/>
      <c r="H154" s="21"/>
      <c r="I154" s="69">
        <f t="shared" ref="I154:V154" si="44">SUBTOTAL(9,I146:I153)</f>
        <v>12063357</v>
      </c>
      <c r="J154" s="69">
        <f t="shared" si="44"/>
        <v>1410404.76</v>
      </c>
      <c r="K154" s="69">
        <f t="shared" si="44"/>
        <v>706431.24</v>
      </c>
      <c r="L154" s="69">
        <f t="shared" si="44"/>
        <v>3350678.36</v>
      </c>
      <c r="M154" s="69">
        <f t="shared" si="44"/>
        <v>355673.79999999993</v>
      </c>
      <c r="N154" s="69">
        <f t="shared" si="44"/>
        <v>40676.1</v>
      </c>
      <c r="O154" s="69">
        <f t="shared" si="44"/>
        <v>418381.58999999997</v>
      </c>
      <c r="P154" s="69">
        <f t="shared" si="44"/>
        <v>73154.490000000005</v>
      </c>
      <c r="Q154" s="56"/>
      <c r="R154" s="69">
        <f t="shared" si="44"/>
        <v>6282245.8500000006</v>
      </c>
      <c r="S154" s="69">
        <f t="shared" si="44"/>
        <v>7749317.6800000006</v>
      </c>
      <c r="T154" s="69">
        <f>SUBTOTAL(9,T146:T153)</f>
        <v>6137474.8399999999</v>
      </c>
      <c r="U154" s="77">
        <f t="shared" si="44"/>
        <v>1004.4100000000035</v>
      </c>
      <c r="V154" s="69">
        <f t="shared" si="44"/>
        <v>5707956.6600000001</v>
      </c>
      <c r="W154" s="26">
        <f t="shared" si="43"/>
        <v>0.52683513718445041</v>
      </c>
      <c r="X154" s="6"/>
      <c r="Y154" s="13"/>
    </row>
    <row r="155" spans="1:25" ht="47.25" customHeight="1" x14ac:dyDescent="0.25">
      <c r="A155" s="6"/>
      <c r="B155" s="7"/>
      <c r="C155" s="8"/>
      <c r="D155" s="9"/>
      <c r="E155" s="9"/>
      <c r="F155" s="9"/>
      <c r="G155" s="20"/>
      <c r="H155" s="21"/>
      <c r="I155" s="68"/>
      <c r="J155" s="68"/>
      <c r="K155" s="68"/>
      <c r="L155" s="68"/>
      <c r="M155" s="68"/>
      <c r="N155" s="68"/>
      <c r="O155" s="68"/>
      <c r="P155" s="68"/>
      <c r="Q155" s="55"/>
      <c r="R155" s="68"/>
      <c r="S155" s="68"/>
      <c r="T155" s="68"/>
      <c r="U155" s="78"/>
      <c r="V155" s="68"/>
      <c r="W155" s="26"/>
      <c r="X155" s="6"/>
      <c r="Y155" s="13"/>
    </row>
    <row r="156" spans="1:25" ht="47.25" customHeight="1" x14ac:dyDescent="0.25">
      <c r="A156" s="6"/>
      <c r="B156" s="7"/>
      <c r="C156" s="8"/>
      <c r="D156" s="9"/>
      <c r="E156" s="9"/>
      <c r="F156" s="9"/>
      <c r="G156" s="20" t="s">
        <v>334</v>
      </c>
      <c r="H156" s="21"/>
      <c r="I156" s="69">
        <f>SUM(I154,I145,I142,I108,I101,I97,I83,I71,I67,I59,I54,I51,I47,I43,I25)</f>
        <v>87070155</v>
      </c>
      <c r="J156" s="69">
        <f t="shared" ref="J156:P156" si="45">SUBTOTAL(9,J2:J155)</f>
        <v>17638908.100000001</v>
      </c>
      <c r="K156" s="69">
        <f t="shared" si="45"/>
        <v>7928593.5499999989</v>
      </c>
      <c r="L156" s="69">
        <f t="shared" si="45"/>
        <v>6269052.629999999</v>
      </c>
      <c r="M156" s="69">
        <f t="shared" si="45"/>
        <v>13815886.450000001</v>
      </c>
      <c r="N156" s="69">
        <f t="shared" si="45"/>
        <v>3622811.69</v>
      </c>
      <c r="O156" s="69">
        <f t="shared" si="45"/>
        <v>2894818.36</v>
      </c>
      <c r="P156" s="69">
        <f t="shared" si="45"/>
        <v>1370053.12</v>
      </c>
      <c r="Q156" s="56"/>
      <c r="R156" s="69">
        <f>SUBTOTAL(9,R2:R155)</f>
        <v>52175070.780000009</v>
      </c>
      <c r="S156" s="69">
        <f>SUBTOTAL(9,S2:S155)</f>
        <v>48546826.140000001</v>
      </c>
      <c r="T156" s="69">
        <f>SUBTOTAL(9,T2:T155)</f>
        <v>46940989.030000001</v>
      </c>
      <c r="U156" s="77">
        <f>SUBTOTAL(9,U2:U155)</f>
        <v>2041290.2199999993</v>
      </c>
      <c r="V156" s="69">
        <f>SUBTOTAL(9,V2:V155)</f>
        <v>32595151.280000001</v>
      </c>
      <c r="W156" s="26">
        <f>(R156+P156)/I156</f>
        <v>0.61496529895921292</v>
      </c>
      <c r="X156" s="6"/>
      <c r="Y156" s="13"/>
    </row>
    <row r="157" spans="1:25" x14ac:dyDescent="0.25">
      <c r="A157" s="27"/>
      <c r="B157" s="7"/>
      <c r="C157" s="8"/>
      <c r="D157" s="9"/>
      <c r="E157" s="9"/>
      <c r="F157" s="9"/>
      <c r="G157" s="29"/>
      <c r="H157" s="42"/>
    </row>
    <row r="158" spans="1:25" x14ac:dyDescent="0.25">
      <c r="A158" s="27"/>
      <c r="B158" s="7"/>
      <c r="C158" s="8"/>
      <c r="D158" s="9"/>
      <c r="E158" s="9"/>
      <c r="F158" s="9"/>
      <c r="G158" s="29"/>
      <c r="H158" s="42"/>
    </row>
    <row r="159" spans="1:25" x14ac:dyDescent="0.25">
      <c r="A159" s="27"/>
      <c r="B159" s="7"/>
      <c r="C159" s="8"/>
      <c r="D159" s="9"/>
      <c r="E159" s="9"/>
      <c r="F159" s="9"/>
      <c r="G159" s="29"/>
      <c r="H159" s="42"/>
    </row>
    <row r="160" spans="1:25" x14ac:dyDescent="0.25">
      <c r="A160" s="27"/>
      <c r="B160" s="7"/>
      <c r="C160" s="8"/>
      <c r="D160" s="9"/>
      <c r="E160" s="9"/>
      <c r="F160" s="9"/>
      <c r="G160" s="29"/>
      <c r="H160" s="42"/>
    </row>
    <row r="161" spans="1:8" x14ac:dyDescent="0.25">
      <c r="A161" s="27"/>
      <c r="B161" s="7"/>
      <c r="C161" s="8"/>
      <c r="D161" s="9"/>
      <c r="E161" s="9"/>
      <c r="F161" s="9"/>
      <c r="G161" s="29"/>
      <c r="H161" s="42"/>
    </row>
    <row r="162" spans="1:8" x14ac:dyDescent="0.25">
      <c r="A162" s="27"/>
      <c r="B162" s="7"/>
      <c r="C162" s="8"/>
      <c r="D162" s="9"/>
      <c r="E162" s="9"/>
      <c r="F162" s="9"/>
      <c r="G162" s="29"/>
      <c r="H162" s="42"/>
    </row>
    <row r="163" spans="1:8" x14ac:dyDescent="0.25">
      <c r="A163" s="27"/>
      <c r="B163" s="7"/>
      <c r="C163" s="8"/>
      <c r="D163" s="9"/>
      <c r="E163" s="9"/>
      <c r="F163" s="9"/>
      <c r="G163" s="29"/>
      <c r="H163" s="42"/>
    </row>
    <row r="164" spans="1:8" x14ac:dyDescent="0.25">
      <c r="A164" s="27"/>
      <c r="B164" s="7"/>
      <c r="C164" s="8"/>
      <c r="D164" s="9"/>
      <c r="E164" s="9"/>
      <c r="F164" s="9"/>
      <c r="G164" s="29"/>
      <c r="H164" s="42"/>
    </row>
    <row r="165" spans="1:8" x14ac:dyDescent="0.25">
      <c r="A165" s="27"/>
      <c r="B165" s="7"/>
      <c r="C165" s="8"/>
      <c r="D165" s="9"/>
      <c r="E165" s="9"/>
      <c r="F165" s="9"/>
      <c r="G165" s="29"/>
      <c r="H165" s="42"/>
    </row>
    <row r="166" spans="1:8" x14ac:dyDescent="0.25">
      <c r="A166" s="27"/>
      <c r="B166" s="7"/>
      <c r="C166" s="8"/>
      <c r="D166" s="9"/>
      <c r="E166" s="9"/>
      <c r="F166" s="9"/>
      <c r="G166" s="29"/>
      <c r="H166" s="42"/>
    </row>
    <row r="167" spans="1:8" x14ac:dyDescent="0.25">
      <c r="A167" s="27"/>
      <c r="B167" s="7"/>
      <c r="C167" s="8"/>
      <c r="D167" s="9"/>
      <c r="E167" s="9"/>
      <c r="F167" s="9"/>
      <c r="G167" s="29"/>
      <c r="H167" s="42"/>
    </row>
    <row r="168" spans="1:8" x14ac:dyDescent="0.25">
      <c r="A168" s="27"/>
      <c r="B168" s="7"/>
      <c r="C168" s="8"/>
      <c r="D168" s="9"/>
      <c r="E168" s="9"/>
      <c r="F168" s="9"/>
      <c r="G168" s="29"/>
      <c r="H168" s="42"/>
    </row>
    <row r="169" spans="1:8" x14ac:dyDescent="0.25">
      <c r="A169" s="27"/>
      <c r="B169" s="7"/>
      <c r="C169" s="8"/>
      <c r="D169" s="9"/>
      <c r="E169" s="9"/>
      <c r="F169" s="9"/>
      <c r="G169" s="29"/>
      <c r="H169" s="42"/>
    </row>
    <row r="170" spans="1:8" x14ac:dyDescent="0.25">
      <c r="A170" s="27"/>
      <c r="B170" s="7"/>
      <c r="C170" s="8"/>
      <c r="D170" s="9"/>
      <c r="E170" s="9"/>
      <c r="F170" s="9"/>
      <c r="G170" s="29"/>
      <c r="H170" s="42"/>
    </row>
    <row r="171" spans="1:8" x14ac:dyDescent="0.25">
      <c r="A171" s="27"/>
      <c r="B171" s="7"/>
      <c r="C171" s="8"/>
      <c r="D171" s="9"/>
      <c r="E171" s="9"/>
      <c r="F171" s="9"/>
      <c r="G171" s="29"/>
      <c r="H171" s="42"/>
    </row>
    <row r="172" spans="1:8" x14ac:dyDescent="0.25">
      <c r="A172" s="27"/>
      <c r="B172" s="7"/>
      <c r="C172" s="8"/>
      <c r="D172" s="9"/>
      <c r="E172" s="9"/>
      <c r="F172" s="9"/>
      <c r="G172" s="29"/>
      <c r="H172" s="42"/>
    </row>
    <row r="173" spans="1:8" x14ac:dyDescent="0.25">
      <c r="A173" s="27"/>
      <c r="B173" s="7"/>
      <c r="C173" s="8"/>
      <c r="D173" s="9"/>
      <c r="E173" s="9"/>
      <c r="F173" s="9"/>
      <c r="G173" s="29"/>
      <c r="H173" s="42"/>
    </row>
    <row r="174" spans="1:8" x14ac:dyDescent="0.25">
      <c r="A174" s="27"/>
      <c r="B174" s="7"/>
      <c r="C174" s="8"/>
      <c r="D174" s="9"/>
      <c r="E174" s="9"/>
      <c r="F174" s="9"/>
      <c r="G174" s="29"/>
      <c r="H174" s="42"/>
    </row>
    <row r="175" spans="1:8" x14ac:dyDescent="0.25">
      <c r="A175" s="27"/>
      <c r="B175" s="7"/>
      <c r="C175" s="8"/>
      <c r="D175" s="9"/>
      <c r="E175" s="9"/>
      <c r="F175" s="9"/>
      <c r="G175" s="29"/>
      <c r="H175" s="42"/>
    </row>
    <row r="176" spans="1:8" x14ac:dyDescent="0.25">
      <c r="A176" s="27"/>
      <c r="B176" s="7"/>
      <c r="C176" s="8"/>
      <c r="D176" s="9"/>
      <c r="E176" s="9"/>
      <c r="F176" s="9"/>
      <c r="G176" s="29"/>
      <c r="H176" s="42"/>
    </row>
    <row r="177" spans="1:8" x14ac:dyDescent="0.25">
      <c r="A177" s="27"/>
      <c r="B177" s="7"/>
      <c r="C177" s="8"/>
      <c r="D177" s="9"/>
      <c r="E177" s="9"/>
      <c r="F177" s="9"/>
      <c r="G177" s="29"/>
      <c r="H177" s="42"/>
    </row>
    <row r="178" spans="1:8" x14ac:dyDescent="0.25">
      <c r="A178" s="27"/>
      <c r="B178" s="7"/>
      <c r="C178" s="8"/>
      <c r="D178" s="9"/>
      <c r="E178" s="9"/>
      <c r="F178" s="9"/>
      <c r="G178" s="29"/>
      <c r="H178" s="42"/>
    </row>
    <row r="179" spans="1:8" x14ac:dyDescent="0.25">
      <c r="A179" s="27"/>
      <c r="B179" s="7"/>
      <c r="C179" s="8"/>
      <c r="D179" s="9"/>
      <c r="E179" s="9"/>
      <c r="F179" s="9"/>
      <c r="G179" s="29"/>
      <c r="H179" s="42"/>
    </row>
    <row r="180" spans="1:8" x14ac:dyDescent="0.25">
      <c r="A180" s="27"/>
      <c r="B180" s="7"/>
      <c r="C180" s="8"/>
      <c r="D180" s="9"/>
      <c r="E180" s="9"/>
      <c r="F180" s="9"/>
      <c r="G180" s="29"/>
      <c r="H180" s="42"/>
    </row>
    <row r="181" spans="1:8" x14ac:dyDescent="0.25">
      <c r="A181" s="27"/>
      <c r="B181" s="7"/>
      <c r="C181" s="8"/>
      <c r="D181" s="9"/>
      <c r="E181" s="9"/>
      <c r="F181" s="9"/>
      <c r="G181" s="29"/>
      <c r="H181" s="42"/>
    </row>
    <row r="182" spans="1:8" x14ac:dyDescent="0.25">
      <c r="A182" s="27"/>
      <c r="B182" s="7"/>
      <c r="C182" s="8"/>
      <c r="D182" s="9"/>
      <c r="E182" s="9"/>
      <c r="F182" s="9"/>
      <c r="G182" s="29"/>
      <c r="H182" s="42"/>
    </row>
    <row r="183" spans="1:8" x14ac:dyDescent="0.25">
      <c r="A183" s="27"/>
      <c r="B183" s="7"/>
      <c r="C183" s="8"/>
      <c r="D183" s="9"/>
      <c r="E183" s="9"/>
      <c r="F183" s="9"/>
      <c r="G183" s="29"/>
      <c r="H183" s="42"/>
    </row>
    <row r="184" spans="1:8" x14ac:dyDescent="0.25">
      <c r="A184" s="27"/>
      <c r="B184" s="7"/>
      <c r="C184" s="8"/>
      <c r="D184" s="9"/>
      <c r="E184" s="9"/>
      <c r="F184" s="9"/>
      <c r="G184" s="29"/>
      <c r="H184" s="42"/>
    </row>
    <row r="185" spans="1:8" x14ac:dyDescent="0.25">
      <c r="A185" s="27"/>
      <c r="B185" s="7"/>
      <c r="C185" s="8"/>
      <c r="D185" s="9"/>
      <c r="E185" s="9"/>
      <c r="F185" s="9"/>
      <c r="G185" s="29"/>
      <c r="H185" s="42"/>
    </row>
    <row r="186" spans="1:8" x14ac:dyDescent="0.25">
      <c r="A186" s="27"/>
      <c r="B186" s="7"/>
      <c r="C186" s="8"/>
      <c r="D186" s="9"/>
      <c r="E186" s="9"/>
      <c r="F186" s="9"/>
      <c r="G186" s="29"/>
      <c r="H186" s="42"/>
    </row>
    <row r="187" spans="1:8" x14ac:dyDescent="0.25">
      <c r="A187" s="27"/>
      <c r="B187" s="7"/>
      <c r="C187" s="8"/>
      <c r="D187" s="9"/>
      <c r="E187" s="9"/>
      <c r="F187" s="9"/>
      <c r="G187" s="29"/>
      <c r="H187" s="42"/>
    </row>
    <row r="188" spans="1:8" x14ac:dyDescent="0.25">
      <c r="A188" s="27"/>
      <c r="B188" s="7"/>
      <c r="C188" s="8"/>
      <c r="D188" s="9"/>
      <c r="E188" s="9"/>
      <c r="F188" s="9"/>
      <c r="G188" s="29"/>
      <c r="H188" s="42"/>
    </row>
    <row r="189" spans="1:8" x14ac:dyDescent="0.25">
      <c r="A189" s="27"/>
      <c r="B189" s="7"/>
      <c r="C189" s="8"/>
      <c r="D189" s="9"/>
      <c r="E189" s="9"/>
      <c r="F189" s="9"/>
      <c r="G189" s="29"/>
      <c r="H189" s="42"/>
    </row>
    <row r="190" spans="1:8" x14ac:dyDescent="0.25">
      <c r="A190" s="27"/>
      <c r="B190" s="7"/>
      <c r="C190" s="8"/>
      <c r="D190" s="9"/>
      <c r="E190" s="9"/>
      <c r="F190" s="9"/>
      <c r="G190" s="29"/>
      <c r="H190" s="42"/>
    </row>
    <row r="191" spans="1:8" x14ac:dyDescent="0.25">
      <c r="A191" s="27"/>
      <c r="B191" s="7"/>
      <c r="C191" s="8"/>
      <c r="D191" s="9"/>
      <c r="E191" s="9"/>
      <c r="F191" s="9"/>
      <c r="G191" s="29"/>
      <c r="H191" s="42"/>
    </row>
    <row r="192" spans="1:8" x14ac:dyDescent="0.25">
      <c r="A192" s="27"/>
      <c r="B192" s="7"/>
      <c r="C192" s="8"/>
      <c r="D192" s="9"/>
      <c r="E192" s="9"/>
      <c r="F192" s="9"/>
      <c r="G192" s="29"/>
      <c r="H192" s="42"/>
    </row>
    <row r="193" spans="1:8" x14ac:dyDescent="0.25">
      <c r="A193" s="27"/>
      <c r="B193" s="7"/>
      <c r="C193" s="8"/>
      <c r="D193" s="9"/>
      <c r="E193" s="9"/>
      <c r="F193" s="9"/>
      <c r="G193" s="29"/>
      <c r="H193" s="42"/>
    </row>
    <row r="194" spans="1:8" x14ac:dyDescent="0.25">
      <c r="A194" s="27"/>
      <c r="B194" s="7"/>
      <c r="C194" s="8"/>
      <c r="D194" s="9"/>
      <c r="E194" s="9"/>
      <c r="F194" s="9"/>
      <c r="G194" s="29"/>
      <c r="H194" s="42"/>
    </row>
    <row r="195" spans="1:8" x14ac:dyDescent="0.25">
      <c r="A195" s="27"/>
      <c r="B195" s="7"/>
      <c r="C195" s="8"/>
      <c r="D195" s="9"/>
      <c r="E195" s="9"/>
      <c r="F195" s="9"/>
      <c r="G195" s="29"/>
      <c r="H195" s="42"/>
    </row>
    <row r="196" spans="1:8" x14ac:dyDescent="0.25">
      <c r="A196" s="27"/>
      <c r="B196" s="7"/>
      <c r="C196" s="8"/>
      <c r="D196" s="9"/>
      <c r="E196" s="9"/>
      <c r="F196" s="9"/>
      <c r="G196" s="29"/>
      <c r="H196" s="42"/>
    </row>
    <row r="197" spans="1:8" x14ac:dyDescent="0.25">
      <c r="A197" s="27"/>
      <c r="B197" s="7"/>
      <c r="C197" s="8"/>
      <c r="D197" s="9"/>
      <c r="E197" s="9"/>
      <c r="F197" s="9"/>
      <c r="G197" s="29"/>
      <c r="H197" s="42"/>
    </row>
    <row r="198" spans="1:8" x14ac:dyDescent="0.25">
      <c r="A198" s="27"/>
      <c r="B198" s="7"/>
      <c r="C198" s="8"/>
      <c r="D198" s="9"/>
      <c r="E198" s="9"/>
      <c r="F198" s="9"/>
      <c r="G198" s="29"/>
      <c r="H198" s="42"/>
    </row>
    <row r="199" spans="1:8" x14ac:dyDescent="0.25">
      <c r="A199" s="27"/>
      <c r="B199" s="7"/>
      <c r="C199" s="8"/>
      <c r="D199" s="9"/>
      <c r="E199" s="9"/>
      <c r="F199" s="9"/>
      <c r="G199" s="29"/>
      <c r="H199" s="42"/>
    </row>
    <row r="200" spans="1:8" x14ac:dyDescent="0.25">
      <c r="A200" s="27"/>
      <c r="B200" s="7"/>
      <c r="C200" s="8"/>
      <c r="D200" s="9"/>
      <c r="E200" s="9"/>
      <c r="F200" s="9"/>
      <c r="G200" s="29"/>
      <c r="H200" s="42"/>
    </row>
    <row r="201" spans="1:8" x14ac:dyDescent="0.25">
      <c r="A201" s="27"/>
      <c r="B201" s="7"/>
      <c r="C201" s="8"/>
      <c r="D201" s="9"/>
      <c r="E201" s="9"/>
      <c r="F201" s="9"/>
      <c r="G201" s="29"/>
      <c r="H201" s="42"/>
    </row>
    <row r="202" spans="1:8" x14ac:dyDescent="0.25">
      <c r="A202" s="27"/>
      <c r="B202" s="7"/>
      <c r="C202" s="8"/>
      <c r="D202" s="9"/>
      <c r="E202" s="9"/>
      <c r="F202" s="9"/>
      <c r="G202" s="29"/>
      <c r="H202" s="42"/>
    </row>
    <row r="203" spans="1:8" x14ac:dyDescent="0.25">
      <c r="A203" s="27"/>
      <c r="B203" s="7"/>
      <c r="C203" s="8"/>
      <c r="D203" s="9"/>
      <c r="E203" s="9"/>
      <c r="F203" s="9"/>
      <c r="G203" s="29"/>
      <c r="H203" s="42"/>
    </row>
    <row r="204" spans="1:8" x14ac:dyDescent="0.25">
      <c r="A204" s="27"/>
      <c r="B204" s="7"/>
      <c r="C204" s="8"/>
      <c r="D204" s="9"/>
      <c r="E204" s="9"/>
      <c r="F204" s="9"/>
      <c r="G204" s="29"/>
      <c r="H204" s="42"/>
    </row>
    <row r="205" spans="1:8" x14ac:dyDescent="0.25">
      <c r="A205" s="27"/>
      <c r="B205" s="7"/>
      <c r="C205" s="8"/>
      <c r="D205" s="9"/>
      <c r="E205" s="9"/>
      <c r="F205" s="9"/>
      <c r="G205" s="29"/>
      <c r="H205" s="42"/>
    </row>
    <row r="206" spans="1:8" x14ac:dyDescent="0.25">
      <c r="A206" s="27"/>
      <c r="B206" s="7"/>
      <c r="C206" s="8"/>
      <c r="D206" s="9"/>
      <c r="E206" s="9"/>
      <c r="F206" s="9"/>
      <c r="G206" s="29"/>
      <c r="H206" s="42"/>
    </row>
    <row r="207" spans="1:8" x14ac:dyDescent="0.25">
      <c r="A207" s="27"/>
      <c r="B207" s="7"/>
      <c r="C207" s="8"/>
      <c r="D207" s="9"/>
      <c r="E207" s="9"/>
      <c r="F207" s="9"/>
      <c r="G207" s="29"/>
      <c r="H207" s="42"/>
    </row>
    <row r="208" spans="1:8" x14ac:dyDescent="0.25">
      <c r="A208" s="27"/>
      <c r="B208" s="7"/>
      <c r="C208" s="8"/>
      <c r="D208" s="9"/>
      <c r="E208" s="9"/>
      <c r="F208" s="9"/>
      <c r="G208" s="29"/>
      <c r="H208" s="42"/>
    </row>
    <row r="209" spans="1:8" x14ac:dyDescent="0.25">
      <c r="A209" s="27"/>
      <c r="B209" s="7"/>
      <c r="C209" s="8"/>
      <c r="D209" s="9"/>
      <c r="E209" s="9"/>
      <c r="F209" s="9"/>
      <c r="G209" s="29"/>
      <c r="H209" s="42"/>
    </row>
    <row r="210" spans="1:8" x14ac:dyDescent="0.25">
      <c r="A210" s="27"/>
      <c r="B210" s="7"/>
      <c r="C210" s="8"/>
      <c r="D210" s="9"/>
      <c r="E210" s="9"/>
      <c r="F210" s="9"/>
      <c r="G210" s="29"/>
      <c r="H210" s="42"/>
    </row>
    <row r="211" spans="1:8" x14ac:dyDescent="0.25">
      <c r="A211" s="27"/>
      <c r="B211" s="7"/>
      <c r="C211" s="8"/>
      <c r="D211" s="9"/>
      <c r="E211" s="9"/>
      <c r="F211" s="9"/>
      <c r="G211" s="29"/>
      <c r="H211" s="42"/>
    </row>
    <row r="212" spans="1:8" x14ac:dyDescent="0.25">
      <c r="A212" s="27"/>
      <c r="B212" s="7"/>
      <c r="C212" s="8"/>
      <c r="D212" s="9"/>
      <c r="E212" s="9"/>
      <c r="F212" s="9"/>
      <c r="G212" s="29"/>
      <c r="H212" s="42"/>
    </row>
    <row r="213" spans="1:8" x14ac:dyDescent="0.25">
      <c r="A213" s="27"/>
      <c r="B213" s="7"/>
      <c r="C213" s="8"/>
      <c r="D213" s="9"/>
      <c r="E213" s="9"/>
      <c r="F213" s="9"/>
      <c r="G213" s="29"/>
      <c r="H213" s="42"/>
    </row>
    <row r="214" spans="1:8" x14ac:dyDescent="0.25">
      <c r="A214" s="27"/>
      <c r="B214" s="7"/>
      <c r="C214" s="8"/>
      <c r="D214" s="9"/>
      <c r="E214" s="9"/>
      <c r="F214" s="9"/>
      <c r="G214" s="29"/>
      <c r="H214" s="42"/>
    </row>
    <row r="215" spans="1:8" x14ac:dyDescent="0.25">
      <c r="A215" s="27"/>
      <c r="B215" s="7"/>
      <c r="C215" s="8"/>
      <c r="D215" s="9"/>
      <c r="E215" s="9"/>
      <c r="F215" s="9"/>
      <c r="G215" s="29"/>
      <c r="H215" s="42"/>
    </row>
    <row r="216" spans="1:8" x14ac:dyDescent="0.25">
      <c r="A216" s="27"/>
      <c r="B216" s="7"/>
      <c r="C216" s="8"/>
      <c r="D216" s="9"/>
      <c r="E216" s="9"/>
      <c r="F216" s="9"/>
      <c r="G216" s="29"/>
      <c r="H216" s="42"/>
    </row>
    <row r="217" spans="1:8" x14ac:dyDescent="0.25">
      <c r="A217" s="27"/>
      <c r="B217" s="7"/>
      <c r="C217" s="8"/>
      <c r="D217" s="9"/>
      <c r="E217" s="9"/>
      <c r="F217" s="9"/>
      <c r="G217" s="29"/>
      <c r="H217" s="42"/>
    </row>
    <row r="218" spans="1:8" x14ac:dyDescent="0.25">
      <c r="A218" s="27"/>
      <c r="B218" s="7"/>
      <c r="C218" s="8"/>
      <c r="D218" s="9"/>
      <c r="E218" s="9"/>
      <c r="F218" s="9"/>
      <c r="G218" s="29"/>
      <c r="H218" s="42"/>
    </row>
    <row r="219" spans="1:8" x14ac:dyDescent="0.25">
      <c r="A219" s="27"/>
      <c r="B219" s="7"/>
      <c r="C219" s="8"/>
      <c r="D219" s="9"/>
      <c r="E219" s="9"/>
      <c r="F219" s="9"/>
      <c r="G219" s="29"/>
      <c r="H219" s="42"/>
    </row>
    <row r="220" spans="1:8" x14ac:dyDescent="0.25">
      <c r="A220" s="27"/>
      <c r="B220" s="7"/>
      <c r="C220" s="8"/>
      <c r="D220" s="9"/>
      <c r="E220" s="9"/>
      <c r="F220" s="9"/>
      <c r="G220" s="29"/>
      <c r="H220" s="42"/>
    </row>
    <row r="221" spans="1:8" x14ac:dyDescent="0.25">
      <c r="A221" s="27"/>
      <c r="B221" s="7"/>
      <c r="C221" s="8"/>
      <c r="D221" s="9"/>
      <c r="E221" s="9"/>
      <c r="F221" s="9"/>
      <c r="G221" s="29"/>
      <c r="H221" s="42"/>
    </row>
    <row r="222" spans="1:8" x14ac:dyDescent="0.25">
      <c r="A222" s="27"/>
      <c r="B222" s="7"/>
      <c r="C222" s="8"/>
      <c r="D222" s="9"/>
      <c r="E222" s="9"/>
      <c r="F222" s="9"/>
      <c r="G222" s="29"/>
      <c r="H222" s="42"/>
    </row>
    <row r="223" spans="1:8" x14ac:dyDescent="0.25">
      <c r="A223" s="27"/>
      <c r="B223" s="7"/>
      <c r="C223" s="8"/>
      <c r="D223" s="9"/>
      <c r="E223" s="9"/>
      <c r="F223" s="9"/>
      <c r="G223" s="29"/>
      <c r="H223" s="42"/>
    </row>
    <row r="224" spans="1:8" x14ac:dyDescent="0.25">
      <c r="A224" s="27"/>
      <c r="B224" s="7"/>
      <c r="C224" s="8"/>
      <c r="D224" s="9"/>
      <c r="E224" s="9"/>
      <c r="F224" s="9"/>
      <c r="G224" s="29"/>
      <c r="H224" s="42"/>
    </row>
    <row r="225" spans="1:8" x14ac:dyDescent="0.25">
      <c r="A225" s="27"/>
      <c r="B225" s="7"/>
      <c r="C225" s="8"/>
      <c r="D225" s="9"/>
      <c r="E225" s="9"/>
      <c r="F225" s="9"/>
      <c r="G225" s="29"/>
      <c r="H225" s="42"/>
    </row>
    <row r="226" spans="1:8" x14ac:dyDescent="0.25">
      <c r="A226" s="27"/>
      <c r="B226" s="7"/>
      <c r="C226" s="8"/>
      <c r="D226" s="9"/>
      <c r="E226" s="9"/>
      <c r="F226" s="9"/>
      <c r="G226" s="29"/>
      <c r="H226" s="42"/>
    </row>
    <row r="227" spans="1:8" x14ac:dyDescent="0.25">
      <c r="A227" s="27"/>
      <c r="B227" s="7"/>
      <c r="C227" s="8"/>
      <c r="D227" s="9"/>
      <c r="E227" s="9"/>
      <c r="F227" s="9"/>
      <c r="G227" s="29"/>
      <c r="H227" s="42"/>
    </row>
    <row r="228" spans="1:8" x14ac:dyDescent="0.25">
      <c r="A228" s="27"/>
      <c r="B228" s="7"/>
      <c r="C228" s="8"/>
      <c r="D228" s="9"/>
      <c r="E228" s="9"/>
      <c r="F228" s="9"/>
      <c r="G228" s="29"/>
      <c r="H228" s="42"/>
    </row>
    <row r="229" spans="1:8" x14ac:dyDescent="0.25">
      <c r="A229" s="27"/>
      <c r="B229" s="7"/>
      <c r="C229" s="8"/>
      <c r="D229" s="9"/>
      <c r="E229" s="9"/>
      <c r="F229" s="9"/>
      <c r="G229" s="29"/>
      <c r="H229" s="42"/>
    </row>
    <row r="230" spans="1:8" x14ac:dyDescent="0.25">
      <c r="A230" s="27"/>
      <c r="B230" s="7"/>
      <c r="C230" s="8"/>
      <c r="D230" s="9"/>
      <c r="E230" s="9"/>
      <c r="F230" s="9"/>
      <c r="G230" s="29"/>
      <c r="H230" s="42"/>
    </row>
    <row r="231" spans="1:8" x14ac:dyDescent="0.25">
      <c r="A231" s="27"/>
      <c r="B231" s="7"/>
      <c r="C231" s="8"/>
      <c r="D231" s="9"/>
      <c r="E231" s="9"/>
      <c r="F231" s="9"/>
      <c r="G231" s="29"/>
      <c r="H231" s="42"/>
    </row>
    <row r="232" spans="1:8" x14ac:dyDescent="0.25">
      <c r="A232" s="27"/>
      <c r="B232" s="7"/>
      <c r="C232" s="8"/>
      <c r="D232" s="9"/>
      <c r="E232" s="9"/>
      <c r="F232" s="9"/>
      <c r="G232" s="29"/>
    </row>
    <row r="233" spans="1:8" x14ac:dyDescent="0.25">
      <c r="A233" s="27"/>
      <c r="B233" s="7"/>
      <c r="C233" s="8"/>
      <c r="D233" s="9"/>
      <c r="E233" s="9"/>
      <c r="F233" s="9"/>
      <c r="G233" s="29"/>
    </row>
  </sheetData>
  <printOptions horizontalCentered="1" gridLines="1"/>
  <pageMargins left="0.43307086614173201" right="0.35433070866141703" top="0.74803149606299202" bottom="0.74803149606299202" header="0.31496062992126" footer="0.31496062992126"/>
  <pageSetup paperSize="5" scale="33" fitToHeight="0" orientation="landscape" r:id="rId1"/>
  <headerFooter scaleWithDoc="0">
    <oddHeader>&amp;C&amp;"-,Bold"&amp;14Virgin Islands Department of Health Cash Report - May 2026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9AADFC6AC35D47911FC4EB081CA106" ma:contentTypeVersion="15" ma:contentTypeDescription="Create a new document." ma:contentTypeScope="" ma:versionID="923d72c2d603e80dac6bbe5f718e8cde">
  <xsd:schema xmlns:xsd="http://www.w3.org/2001/XMLSchema" xmlns:xs="http://www.w3.org/2001/XMLSchema" xmlns:p="http://schemas.microsoft.com/office/2006/metadata/properties" xmlns:ns2="8fa740d6-4ac6-4dbd-ad1e-c315d5f6d445" xmlns:ns3="64c147b4-b4a7-44ca-887e-9dd5cfc2afd7" targetNamespace="http://schemas.microsoft.com/office/2006/metadata/properties" ma:root="true" ma:fieldsID="4aa062a37529cdfed813f3bd1be2cf66" ns2:_="" ns3:_="">
    <xsd:import namespace="8fa740d6-4ac6-4dbd-ad1e-c315d5f6d445"/>
    <xsd:import namespace="64c147b4-b4a7-44ca-887e-9dd5cfc2af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740d6-4ac6-4dbd-ad1e-c315d5f6d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16ce7a5-80b3-467b-b812-4570f4bef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147b4-b4a7-44ca-887e-9dd5cfc2af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01a33e0-687a-4b8e-a16f-9ce03787a3aa}" ma:internalName="TaxCatchAll" ma:showField="CatchAllData" ma:web="64c147b4-b4a7-44ca-887e-9dd5cfc2af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c147b4-b4a7-44ca-887e-9dd5cfc2afd7" xsi:nil="true"/>
    <lcf76f155ced4ddcb4097134ff3c332f xmlns="8fa740d6-4ac6-4dbd-ad1e-c315d5f6d4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6FCC5-FDCC-41C0-A71D-91847B106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740d6-4ac6-4dbd-ad1e-c315d5f6d445"/>
    <ds:schemaRef ds:uri="64c147b4-b4a7-44ca-887e-9dd5cfc2af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0B8E7A-084C-442F-9F5C-97A7E2448EBC}">
  <ds:schemaRefs>
    <ds:schemaRef ds:uri="http://schemas.microsoft.com/office/2006/metadata/properties"/>
    <ds:schemaRef ds:uri="http://schemas.microsoft.com/office/infopath/2007/PartnerControls"/>
    <ds:schemaRef ds:uri="64c147b4-b4a7-44ca-887e-9dd5cfc2afd7"/>
    <ds:schemaRef ds:uri="8fa740d6-4ac6-4dbd-ad1e-c315d5f6d445"/>
  </ds:schemaRefs>
</ds:datastoreItem>
</file>

<file path=customXml/itemProps3.xml><?xml version="1.0" encoding="utf-8"?>
<ds:datastoreItem xmlns:ds="http://schemas.openxmlformats.org/officeDocument/2006/customXml" ds:itemID="{7CBB34D6-3DE9-4345-92D2-566BE3E076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2026</vt:lpstr>
      <vt:lpstr>'June 2026'!Print_Area</vt:lpstr>
      <vt:lpstr>'June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Trinita Webster</dc:creator>
  <cp:keywords/>
  <dc:description/>
  <cp:lastModifiedBy>Trinita Webster</cp:lastModifiedBy>
  <cp:revision/>
  <cp:lastPrinted>2026-07-30T15:42:56Z</cp:lastPrinted>
  <dcterms:created xsi:type="dcterms:W3CDTF">2024-11-06T19:49:27Z</dcterms:created>
  <dcterms:modified xsi:type="dcterms:W3CDTF">2026-07-30T15:43:39Z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0x010100CD9AADFC6AC35D47911FC4EB081CA106</vt:lpwstr>
  </property>
  <property fmtid="{D5CDD505-2E9C-101B-9397-08002B2CF9AE}" pid="3" name="MediaServiceImageTags">
    <vt:lpwstr/>
  </property>
</Properties>
</file>